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27330" windowHeight="13110" tabRatio="770"/>
  </bookViews>
  <sheets>
    <sheet name="Anleitung" sheetId="11" r:id="rId1"/>
    <sheet name="Brennstoffeinsatz Unternehmen" sheetId="1" r:id="rId2"/>
    <sheet name="Emissionen Unternehmen (§7.3)" sheetId="10" r:id="rId3"/>
    <sheet name="Emissionen Unternehmen (§ 9.2)" sheetId="9" r:id="rId4"/>
    <sheet name="Brennstoffeinsatz Sektor" sheetId="5" r:id="rId5"/>
    <sheet name="Emissionen Sektor" sheetId="6" r:id="rId6"/>
    <sheet name="Sektorprüfung" sheetId="3" r:id="rId7"/>
    <sheet name="Unternehmensprüfung" sheetId="8" r:id="rId8"/>
    <sheet name="(Back-end Liste)" sheetId="7" r:id="rId9"/>
  </sheets>
  <definedNames>
    <definedName name="_xlnm._FilterDatabase" localSheetId="8" hidden="1">'(Back-end Liste)'!$A$1:$F$1</definedName>
  </definedNames>
  <calcPr calcId="145621"/>
</workbook>
</file>

<file path=xl/calcChain.xml><?xml version="1.0" encoding="utf-8"?>
<calcChain xmlns="http://schemas.openxmlformats.org/spreadsheetml/2006/main">
  <c r="L52" i="3" l="1"/>
  <c r="L56" i="3" s="1"/>
  <c r="L38" i="3"/>
  <c r="L42" i="3" s="1"/>
  <c r="L48" i="3" s="1"/>
  <c r="L34" i="3"/>
  <c r="L32" i="3"/>
  <c r="L28" i="3"/>
  <c r="L12" i="3"/>
  <c r="L10" i="3"/>
  <c r="R24" i="9"/>
  <c r="Q24" i="9"/>
  <c r="P24" i="9"/>
  <c r="O24" i="9"/>
  <c r="N24" i="9"/>
  <c r="M24" i="9"/>
  <c r="L24" i="9"/>
  <c r="R24" i="10"/>
  <c r="Q24" i="10"/>
  <c r="P24" i="10"/>
  <c r="O24" i="10"/>
  <c r="N24" i="10"/>
  <c r="M24" i="10"/>
  <c r="L24" i="10"/>
  <c r="R58" i="8"/>
  <c r="R54" i="8"/>
  <c r="R12" i="8"/>
  <c r="R14" i="8" s="1"/>
  <c r="R26" i="8" s="1"/>
  <c r="B30" i="8"/>
  <c r="R22" i="9"/>
  <c r="R20" i="9"/>
  <c r="R18" i="9"/>
  <c r="R16" i="9"/>
  <c r="R12" i="9"/>
  <c r="R10" i="9"/>
  <c r="R8" i="9"/>
  <c r="R6" i="9"/>
  <c r="Q22" i="9"/>
  <c r="Q20" i="9"/>
  <c r="Q18" i="9"/>
  <c r="Q16" i="9"/>
  <c r="Q12" i="9"/>
  <c r="Q10" i="9"/>
  <c r="Q8" i="9"/>
  <c r="Q6" i="9"/>
  <c r="P22" i="9"/>
  <c r="P20" i="9"/>
  <c r="P18" i="9"/>
  <c r="P16" i="9"/>
  <c r="P12" i="9"/>
  <c r="P10" i="9"/>
  <c r="P8" i="9"/>
  <c r="P6" i="9"/>
  <c r="O22" i="9"/>
  <c r="O20" i="9"/>
  <c r="O18" i="9"/>
  <c r="O16" i="9"/>
  <c r="O12" i="9"/>
  <c r="O10" i="9"/>
  <c r="O8" i="9"/>
  <c r="O6" i="9"/>
  <c r="N22" i="9"/>
  <c r="N20" i="9"/>
  <c r="N18" i="9"/>
  <c r="N16" i="9"/>
  <c r="N12" i="9"/>
  <c r="N10" i="9"/>
  <c r="N8" i="9"/>
  <c r="N6" i="9"/>
  <c r="M22" i="9"/>
  <c r="M20" i="9"/>
  <c r="M18" i="9"/>
  <c r="M16" i="9"/>
  <c r="M12" i="9"/>
  <c r="M10" i="9"/>
  <c r="M8" i="9"/>
  <c r="M6" i="9"/>
  <c r="L22" i="9"/>
  <c r="S22" i="9" s="1"/>
  <c r="R22" i="10"/>
  <c r="R20" i="10"/>
  <c r="R18" i="10"/>
  <c r="R16" i="10"/>
  <c r="R12" i="10"/>
  <c r="R10" i="10"/>
  <c r="R14" i="10" s="1"/>
  <c r="R8" i="10"/>
  <c r="R6" i="10"/>
  <c r="Q22" i="10"/>
  <c r="Q20" i="10"/>
  <c r="Q18" i="10"/>
  <c r="Q16" i="10"/>
  <c r="Q12" i="10"/>
  <c r="Q10" i="10"/>
  <c r="Q8" i="10"/>
  <c r="Q6" i="10"/>
  <c r="P26" i="10"/>
  <c r="P22" i="10"/>
  <c r="P20" i="10"/>
  <c r="P18" i="10"/>
  <c r="P16" i="10"/>
  <c r="P12" i="10"/>
  <c r="P10" i="10"/>
  <c r="P8" i="10"/>
  <c r="P6" i="10"/>
  <c r="O22" i="10"/>
  <c r="O20" i="10"/>
  <c r="O18" i="10"/>
  <c r="O16" i="10"/>
  <c r="O12" i="10"/>
  <c r="O10" i="10"/>
  <c r="O8" i="10"/>
  <c r="O6" i="10"/>
  <c r="N22" i="10"/>
  <c r="N20" i="10"/>
  <c r="N18" i="10"/>
  <c r="N16" i="10"/>
  <c r="N12" i="10"/>
  <c r="N10" i="10"/>
  <c r="N8" i="10"/>
  <c r="N6" i="10"/>
  <c r="M22" i="10"/>
  <c r="M20" i="10"/>
  <c r="M18" i="10"/>
  <c r="M16" i="10"/>
  <c r="M12" i="10"/>
  <c r="M10" i="10"/>
  <c r="M8" i="10"/>
  <c r="M6" i="10"/>
  <c r="L22" i="10"/>
  <c r="L20" i="10"/>
  <c r="L18" i="10"/>
  <c r="L16" i="10"/>
  <c r="L12" i="10"/>
  <c r="L10" i="10"/>
  <c r="L8" i="10"/>
  <c r="L6" i="10"/>
  <c r="Q24" i="6"/>
  <c r="L20" i="9"/>
  <c r="L18" i="9"/>
  <c r="L16" i="9"/>
  <c r="L12" i="9"/>
  <c r="L10" i="9"/>
  <c r="L8" i="9"/>
  <c r="L6" i="9"/>
  <c r="C6" i="7"/>
  <c r="C63" i="7"/>
  <c r="C39" i="7"/>
  <c r="C38" i="7"/>
  <c r="C21" i="7"/>
  <c r="C12" i="7"/>
  <c r="C18" i="7"/>
  <c r="C17" i="7"/>
  <c r="C16" i="7"/>
  <c r="C15" i="7"/>
  <c r="C14" i="7"/>
  <c r="C11" i="7"/>
  <c r="C10" i="7"/>
  <c r="C3" i="7"/>
  <c r="C23" i="7"/>
  <c r="C60" i="7"/>
  <c r="C41" i="7"/>
  <c r="C25" i="7"/>
  <c r="C24" i="7"/>
  <c r="C49" i="7"/>
  <c r="C7" i="7"/>
  <c r="C36" i="7"/>
  <c r="C55" i="7"/>
  <c r="C50" i="7"/>
  <c r="C45" i="7"/>
  <c r="C61" i="7"/>
  <c r="C40" i="7"/>
  <c r="C56" i="7"/>
  <c r="C4" i="7"/>
  <c r="C26" i="7"/>
  <c r="C53" i="7"/>
  <c r="C62" i="7"/>
  <c r="C59" i="7"/>
  <c r="C37" i="7"/>
  <c r="C22" i="7"/>
  <c r="C8" i="7"/>
  <c r="C13" i="7"/>
  <c r="C32" i="7"/>
  <c r="C46" i="7"/>
  <c r="C44" i="7"/>
  <c r="C27" i="7"/>
  <c r="C58" i="7"/>
  <c r="C28" i="7"/>
  <c r="C57" i="7"/>
  <c r="C33" i="7"/>
  <c r="C31" i="7"/>
  <c r="C34" i="7"/>
  <c r="C19" i="7"/>
  <c r="C9" i="7"/>
  <c r="C43" i="7"/>
  <c r="C47" i="7"/>
  <c r="C48" i="7"/>
  <c r="C5" i="7"/>
  <c r="C20" i="7"/>
  <c r="C42" i="7"/>
  <c r="C54" i="7"/>
  <c r="C35" i="7"/>
  <c r="C30" i="7"/>
  <c r="C29" i="7"/>
  <c r="C52" i="7"/>
  <c r="C51" i="7"/>
  <c r="S14" i="6"/>
  <c r="S22" i="6"/>
  <c r="S20" i="6"/>
  <c r="S18" i="6"/>
  <c r="S16" i="6"/>
  <c r="S12" i="6"/>
  <c r="S10" i="6"/>
  <c r="S8" i="6"/>
  <c r="S6" i="6"/>
  <c r="R26" i="6"/>
  <c r="R20" i="6"/>
  <c r="R18" i="6"/>
  <c r="R16" i="6"/>
  <c r="R12" i="6"/>
  <c r="R10" i="6"/>
  <c r="R8" i="6"/>
  <c r="R6" i="6"/>
  <c r="Q26" i="6"/>
  <c r="Q20" i="6"/>
  <c r="Q18" i="6"/>
  <c r="Q16" i="6"/>
  <c r="Q12" i="6"/>
  <c r="Q10" i="6"/>
  <c r="Q8" i="6"/>
  <c r="Q6" i="6"/>
  <c r="P26" i="6"/>
  <c r="P20" i="6"/>
  <c r="P18" i="6"/>
  <c r="P16" i="6"/>
  <c r="P12" i="6"/>
  <c r="P10" i="6"/>
  <c r="P8" i="6"/>
  <c r="P6" i="6"/>
  <c r="O6" i="6"/>
  <c r="O8" i="6"/>
  <c r="O10" i="6"/>
  <c r="O12" i="6"/>
  <c r="O16" i="6"/>
  <c r="O18" i="6"/>
  <c r="O20" i="6"/>
  <c r="O26" i="6"/>
  <c r="N26" i="6"/>
  <c r="N20" i="6"/>
  <c r="N18" i="6"/>
  <c r="N16" i="6"/>
  <c r="N12" i="6"/>
  <c r="N10" i="6"/>
  <c r="N8" i="6"/>
  <c r="N6" i="6"/>
  <c r="M26" i="6"/>
  <c r="M20" i="6"/>
  <c r="M18" i="6"/>
  <c r="M16" i="6"/>
  <c r="M12" i="6"/>
  <c r="M10" i="6"/>
  <c r="M8" i="6"/>
  <c r="M6" i="6"/>
  <c r="L24" i="6"/>
  <c r="S24" i="6" s="1"/>
  <c r="L20" i="6"/>
  <c r="L18" i="6"/>
  <c r="L16" i="6"/>
  <c r="L12" i="6"/>
  <c r="L10" i="6"/>
  <c r="L8" i="6"/>
  <c r="L6" i="6"/>
  <c r="L14" i="1"/>
  <c r="L22" i="1"/>
  <c r="L26" i="1"/>
  <c r="L26" i="9" s="1"/>
  <c r="R26" i="5"/>
  <c r="Q26" i="5"/>
  <c r="N26" i="5"/>
  <c r="M26" i="5"/>
  <c r="L26" i="5"/>
  <c r="L26" i="6" s="1"/>
  <c r="S26" i="6" s="1"/>
  <c r="R22" i="5"/>
  <c r="Q22" i="5"/>
  <c r="P22" i="5"/>
  <c r="P26" i="5" s="1"/>
  <c r="O22" i="5"/>
  <c r="O26" i="5" s="1"/>
  <c r="N22" i="5"/>
  <c r="M22" i="5"/>
  <c r="L22" i="5"/>
  <c r="R14" i="5"/>
  <c r="Q14" i="5"/>
  <c r="P14" i="5"/>
  <c r="O14" i="5"/>
  <c r="N14" i="5"/>
  <c r="M14" i="5"/>
  <c r="L14" i="5"/>
  <c r="O26" i="1"/>
  <c r="O26" i="9" s="1"/>
  <c r="R22" i="1"/>
  <c r="R26" i="1" s="1"/>
  <c r="R26" i="10" s="1"/>
  <c r="Q22" i="1"/>
  <c r="Q26" i="1" s="1"/>
  <c r="Q26" i="9" s="1"/>
  <c r="P22" i="1"/>
  <c r="P26" i="1" s="1"/>
  <c r="P26" i="9" s="1"/>
  <c r="O22" i="1"/>
  <c r="N22" i="1"/>
  <c r="N26" i="1" s="1"/>
  <c r="N26" i="9" s="1"/>
  <c r="M22" i="1"/>
  <c r="M26" i="1" s="1"/>
  <c r="M26" i="10" s="1"/>
  <c r="R14" i="1"/>
  <c r="Q14" i="1"/>
  <c r="P14" i="1"/>
  <c r="O14" i="1"/>
  <c r="N14" i="1"/>
  <c r="M14" i="1"/>
  <c r="L26" i="10" l="1"/>
  <c r="R26" i="9"/>
  <c r="Q26" i="10"/>
  <c r="O26" i="10"/>
  <c r="N26" i="10"/>
  <c r="M26" i="9"/>
  <c r="S24" i="9"/>
  <c r="L86" i="3"/>
  <c r="L60" i="3"/>
  <c r="L70" i="3" s="1"/>
  <c r="L82" i="3" s="1"/>
  <c r="L84" i="3" s="1"/>
  <c r="L40" i="3"/>
  <c r="L46" i="3" s="1"/>
  <c r="L58" i="3" s="1"/>
  <c r="L66" i="3" s="1"/>
  <c r="L76" i="3" s="1"/>
  <c r="L78" i="3" s="1"/>
  <c r="S6" i="10"/>
  <c r="S16" i="10"/>
  <c r="S10" i="10"/>
  <c r="S20" i="10"/>
  <c r="S18" i="10"/>
  <c r="S8" i="10"/>
  <c r="P14" i="10"/>
  <c r="Q14" i="10"/>
  <c r="S24" i="10"/>
  <c r="S12" i="10"/>
  <c r="L14" i="10"/>
  <c r="M14" i="10"/>
  <c r="N14" i="10"/>
  <c r="O14" i="10"/>
  <c r="S6" i="9"/>
  <c r="S26" i="9"/>
  <c r="O14" i="9"/>
  <c r="P14" i="9"/>
  <c r="Q14" i="9"/>
  <c r="S20" i="9"/>
  <c r="R14" i="9"/>
  <c r="S18" i="9"/>
  <c r="S16" i="9"/>
  <c r="S12" i="9"/>
  <c r="M14" i="9"/>
  <c r="S10" i="9"/>
  <c r="S8" i="9"/>
  <c r="N14" i="9"/>
  <c r="L14" i="9"/>
  <c r="R22" i="6"/>
  <c r="R24" i="6" s="1"/>
  <c r="R14" i="6"/>
  <c r="Q22" i="6"/>
  <c r="Q14" i="6"/>
  <c r="P22" i="6"/>
  <c r="P24" i="6" s="1"/>
  <c r="P14" i="6"/>
  <c r="O14" i="6"/>
  <c r="O22" i="6"/>
  <c r="O24" i="6" s="1"/>
  <c r="N22" i="6"/>
  <c r="N24" i="6"/>
  <c r="N14" i="6"/>
  <c r="M22" i="6"/>
  <c r="M24" i="6"/>
  <c r="M14" i="6"/>
  <c r="L22" i="6"/>
  <c r="L14" i="6"/>
  <c r="S26" i="10" l="1"/>
  <c r="R36" i="8"/>
  <c r="R40" i="8"/>
  <c r="R42" i="8"/>
  <c r="R44" i="8" s="1"/>
  <c r="R81" i="8" s="1"/>
  <c r="R20" i="8"/>
  <c r="R24" i="8" s="1"/>
  <c r="R28" i="8" s="1"/>
  <c r="R38" i="8"/>
  <c r="S22" i="10"/>
  <c r="S14" i="10"/>
  <c r="S14" i="9"/>
  <c r="R83" i="8" l="1"/>
  <c r="R60" i="8"/>
  <c r="R85" i="8"/>
  <c r="R87" i="8" s="1"/>
  <c r="R64" i="8" l="1"/>
  <c r="R75" i="8" s="1"/>
  <c r="R77" i="8" s="1"/>
  <c r="R62" i="8"/>
  <c r="R71" i="8" s="1"/>
  <c r="R73" i="8" s="1"/>
</calcChain>
</file>

<file path=xl/sharedStrings.xml><?xml version="1.0" encoding="utf-8"?>
<sst xmlns="http://schemas.openxmlformats.org/spreadsheetml/2006/main" count="429" uniqueCount="266">
  <si>
    <t>Brennstoffeinsatz insgesamt</t>
  </si>
  <si>
    <t>Brennstoffeinsatz in EU ETS-Anlagen</t>
  </si>
  <si>
    <t>Brennstoffeinsatz in Nicht-ETS-Anlagen</t>
  </si>
  <si>
    <t>davon Brennstoffeinsatz zur Stromerzeugung (z.B. KWK-Anlage)</t>
  </si>
  <si>
    <t>davon Brennstoffeinsatz zur Wärmeerzeugung für Dritte (z.B. KWK-Anlage)</t>
  </si>
  <si>
    <t>davon Brennstoffeinsatz zur stofflichen Verwendung</t>
  </si>
  <si>
    <t>Verbleibender Brennstoffeinsatz</t>
  </si>
  <si>
    <t>davon biogener Anteil</t>
  </si>
  <si>
    <t>Maßgeblicher Brennstoffeinsatz (unter der Annahme, dass der Sektor/Teilsektor beihilfeberechtigt ist)</t>
  </si>
  <si>
    <t>Erdgas</t>
  </si>
  <si>
    <t>Benzin</t>
  </si>
  <si>
    <t>Flugbenzin</t>
  </si>
  <si>
    <t>Diesel</t>
  </si>
  <si>
    <t>Heizöl EL</t>
  </si>
  <si>
    <t>Heizöl S</t>
  </si>
  <si>
    <t>Flüssiggas</t>
  </si>
  <si>
    <t>Kontrolle (muss 100% ergeben)</t>
  </si>
  <si>
    <t>Einheit</t>
  </si>
  <si>
    <t>1000 Liter</t>
  </si>
  <si>
    <t>Tonnen</t>
  </si>
  <si>
    <t>MWh</t>
  </si>
  <si>
    <t>CO2-Preis</t>
  </si>
  <si>
    <t>Summe</t>
  </si>
  <si>
    <t>Euro</t>
  </si>
  <si>
    <t>Maßgeblicher NACE-Code</t>
  </si>
  <si>
    <t>Falls nein…</t>
  </si>
  <si>
    <t>Maßgeblicher Prodcom-Code (falls NACE zu heterogen)</t>
  </si>
  <si>
    <t>Falls ja…</t>
  </si>
  <si>
    <t>Berechnung nationaler Carbon-Leakage-Indikator</t>
  </si>
  <si>
    <t>Handelsintensität</t>
  </si>
  <si>
    <t>Importe aus EU-Drittländern</t>
  </si>
  <si>
    <t>Exporte in EU-Drittländer</t>
  </si>
  <si>
    <t>Importe aus EU-Mitgliedstaaten</t>
  </si>
  <si>
    <t>Exporte in EU-Mitgliedstaaten</t>
  </si>
  <si>
    <t>Umsatz in Deutschland</t>
  </si>
  <si>
    <t>davon 75 % (Periode 2021-2025)</t>
  </si>
  <si>
    <t>davon 25 % (Periode 2026-2030)</t>
  </si>
  <si>
    <t>Handel extra-EU</t>
  </si>
  <si>
    <t>Handel intra-EU</t>
  </si>
  <si>
    <t>Emissionsintensität</t>
  </si>
  <si>
    <t>Emissionen aus Brennstoffeinsatz insgesamt</t>
  </si>
  <si>
    <t>Emissionen aus Brennstoffeinsatz in EU ETS-Anlagen</t>
  </si>
  <si>
    <t>Emissionen aus Brennstoffeinsatz in Nicht-ETS-Anlagen</t>
  </si>
  <si>
    <t>Emissionen aus Brennstoffeinsatz zur Stromerzeugung (z.B. KWK-Anlage)</t>
  </si>
  <si>
    <t>Emissionen aus Brennstoffeinsatz zur Wärmeerzeugung für Dritte (z.B. KWK-Anlage)</t>
  </si>
  <si>
    <t>Emissionen aus Brennstoffeinsatz zur stofflichen Verwendung</t>
  </si>
  <si>
    <t>Verbleibende Emissionen</t>
  </si>
  <si>
    <t>davon biogene Emissionen</t>
  </si>
  <si>
    <t>%</t>
  </si>
  <si>
    <t>[%]</t>
  </si>
  <si>
    <t>Brennstoffeinsatz zur Herstellung von Produkten im Produktionsprozess</t>
  </si>
  <si>
    <t>Emissionen aus Brennstoffeinsatz zur Herstellung von Produkten im Produktionsprozess</t>
  </si>
  <si>
    <t>Maßgebliche Emissionen</t>
  </si>
  <si>
    <t>Bruttowertschöpfung</t>
  </si>
  <si>
    <t>Quantitative Prüfung</t>
  </si>
  <si>
    <t>Qualitative Prüfung</t>
  </si>
  <si>
    <t>Sektor qualifiziert sich für nationale Carbon-Leakage-Liste</t>
  </si>
  <si>
    <t>… erforderlich?</t>
  </si>
  <si>
    <t>… möglich?</t>
  </si>
  <si>
    <t>Kompensationsgrad</t>
  </si>
  <si>
    <t>Sektor</t>
  </si>
  <si>
    <t>Sektorbezeichnung</t>
  </si>
  <si>
    <t>Herstellung von Zement</t>
  </si>
  <si>
    <t>Herstellung von Kalk und gebranntem Gips</t>
  </si>
  <si>
    <t>Kokerei</t>
  </si>
  <si>
    <t>Mineralölverarbeitung</t>
  </si>
  <si>
    <t>Herstellung von Düngemitteln und Stickstoffverbindungen</t>
  </si>
  <si>
    <t>Erzeugung von Roheisen, Stahl und Ferrolegierungen</t>
  </si>
  <si>
    <t>Herstellung von Flachglas</t>
  </si>
  <si>
    <t>Herstellung von Zucker</t>
  </si>
  <si>
    <t>Eisenerzbergbau</t>
  </si>
  <si>
    <t>Herstellung von Ziegeln und sonstiger Baukeramik</t>
  </si>
  <si>
    <t>Herstellung von Hohlglas</t>
  </si>
  <si>
    <t>Herstellung von Stärke und Stärkeerzeugnissen</t>
  </si>
  <si>
    <t>Herstellung von sonstigen organischen Grundstoffen und Chemikalien</t>
  </si>
  <si>
    <t>Herstellung von Industriegasen</t>
  </si>
  <si>
    <t>Herstellung von sonstigen anorganischen Grundstoffen und Chemikalien</t>
  </si>
  <si>
    <t>Erzeugung und erste Bearbeitung von Aluminium</t>
  </si>
  <si>
    <t>Herstellung von Papier, Karton und Pappe</t>
  </si>
  <si>
    <t>Erzeugung und erste Bearbeitung von Blei, Zink und Zinn</t>
  </si>
  <si>
    <t>Herstellung von Holz- und Zellstoff</t>
  </si>
  <si>
    <t>Herstellung von Glasfasern und Waren daraus</t>
  </si>
  <si>
    <t>Herstellung von feuerfesten keramischen Werkstoffen und Waren</t>
  </si>
  <si>
    <t>Herstellung von Farbstoffen und Pigmenten</t>
  </si>
  <si>
    <t>Herstellung von Ölen und Fetten (ohne Margarine u. ä. Nahrungsfette)</t>
  </si>
  <si>
    <t>Gewinnung von Salz</t>
  </si>
  <si>
    <t>Herstellung von Malz</t>
  </si>
  <si>
    <t>Herstellung von synthetischem Kautschuk in Primärformen</t>
  </si>
  <si>
    <t>Erzeugung und erste Bearbeitung von Kupfer</t>
  </si>
  <si>
    <t>Eisengießereien</t>
  </si>
  <si>
    <t>Herstellung von Furnier-, Sperrholz-, Holzfaser-und Holzspanplatten</t>
  </si>
  <si>
    <t>Gewinnung von Erdöl</t>
  </si>
  <si>
    <t>Herstellung von Blankstahl</t>
  </si>
  <si>
    <t>Herstellung von Chemiefasern</t>
  </si>
  <si>
    <t>Aufbereitung von Kernbrennstoffen</t>
  </si>
  <si>
    <t>Herstellung, Veredlung und Bearbeitung von sonstigem Glas einschließlich technischen Glaswaren</t>
  </si>
  <si>
    <t>Herstellung von Sanitärkeramik</t>
  </si>
  <si>
    <t xml:space="preserve">Herstellung von Stahlrohren, Rohrform-, Rohrverschluss-und Rohrverbindungsstücken aus Stahl </t>
  </si>
  <si>
    <t>Herstellung von Kunststoffen in Primärformen</t>
  </si>
  <si>
    <t>Bergbau auf chemische und Düngemittelminerale</t>
  </si>
  <si>
    <t>Herstellung von keramischen Haushaltswaren und Ziergegenständen</t>
  </si>
  <si>
    <t>Veredlung von Textilien und Bekleidung</t>
  </si>
  <si>
    <t>Herstellung von Vliesstoff und Erzeugnissen daraus (ohne Bekleidung)</t>
  </si>
  <si>
    <t>Herstellung von pharmazeutischen Grundstoffen</t>
  </si>
  <si>
    <t>Erzeugung und erste Bearbeitung von sonstigen NE-Metallen</t>
  </si>
  <si>
    <t>Spinnstoffaufbereitung und Spinnerei</t>
  </si>
  <si>
    <t>Steinkohlenbergbau</t>
  </si>
  <si>
    <t>23.51</t>
  </si>
  <si>
    <t>23.52</t>
  </si>
  <si>
    <t>20.15</t>
  </si>
  <si>
    <t>23.32</t>
  </si>
  <si>
    <t>23.31</t>
  </si>
  <si>
    <t>23.13</t>
  </si>
  <si>
    <t>20.14</t>
  </si>
  <si>
    <t>20.13</t>
  </si>
  <si>
    <t>24.42</t>
  </si>
  <si>
    <t>24.43</t>
  </si>
  <si>
    <t>23.14</t>
  </si>
  <si>
    <t>20.17</t>
  </si>
  <si>
    <t>24.44</t>
  </si>
  <si>
    <t>24.51</t>
  </si>
  <si>
    <t>23.99</t>
  </si>
  <si>
    <t>16.21</t>
  </si>
  <si>
    <t>24.31</t>
  </si>
  <si>
    <t>24.46</t>
  </si>
  <si>
    <t>23.19</t>
  </si>
  <si>
    <t>23.42</t>
  </si>
  <si>
    <t>20.16</t>
  </si>
  <si>
    <t>23.41</t>
  </si>
  <si>
    <t>13.95</t>
  </si>
  <si>
    <t>24.45</t>
  </si>
  <si>
    <t>19.10</t>
  </si>
  <si>
    <t>19.20</t>
  </si>
  <si>
    <t>24.10</t>
  </si>
  <si>
    <t>23.11</t>
  </si>
  <si>
    <t>10.81</t>
  </si>
  <si>
    <t>07.10</t>
  </si>
  <si>
    <t>08.99</t>
  </si>
  <si>
    <t>10.62</t>
  </si>
  <si>
    <t>20.11</t>
  </si>
  <si>
    <t>17.12</t>
  </si>
  <si>
    <t>17.11</t>
  </si>
  <si>
    <t>23.20</t>
  </si>
  <si>
    <t>20.12</t>
  </si>
  <si>
    <t>10.41</t>
  </si>
  <si>
    <t>08.93</t>
  </si>
  <si>
    <t>11.06</t>
  </si>
  <si>
    <t>06.10</t>
  </si>
  <si>
    <t>20.60</t>
  </si>
  <si>
    <t>24.20</t>
  </si>
  <si>
    <t>08.91</t>
  </si>
  <si>
    <t>13.30</t>
  </si>
  <si>
    <t>21.10</t>
  </si>
  <si>
    <t>13.10</t>
  </si>
  <si>
    <t>05.10</t>
  </si>
  <si>
    <t>10.31.11.30</t>
  </si>
  <si>
    <t>Verarbeitete Kartoffeln, ohne Essig oder Essigsäure zubereitet oder haltbar gemacht, gefroren (auch ganz oder teilweise in Öl gegart und dann gefroren)</t>
  </si>
  <si>
    <t>10.31.13.00</t>
  </si>
  <si>
    <t>Mehl, Grieß, Flocken, Granulat und Pellets aus getrockneten Kartoffeln</t>
  </si>
  <si>
    <t>10.51.21</t>
  </si>
  <si>
    <t>Magermilchpulver</t>
  </si>
  <si>
    <t>10.51.22</t>
  </si>
  <si>
    <t>Vollmilchpulver</t>
  </si>
  <si>
    <t>10.51.53</t>
  </si>
  <si>
    <t>Casein</t>
  </si>
  <si>
    <t>10.51.54</t>
  </si>
  <si>
    <t>Lactose und Lactosesirup</t>
  </si>
  <si>
    <t>10.51.55.30</t>
  </si>
  <si>
    <t>Molke, auch modifiziert, in Form von Pulver und Granulat oder in anderer fester Form; auch konzentriert oder gesüßt</t>
  </si>
  <si>
    <t>10.39.17.25</t>
  </si>
  <si>
    <t>Tomatenmark, konzentriert</t>
  </si>
  <si>
    <t>10.89.13.34</t>
  </si>
  <si>
    <t>Backhefen</t>
  </si>
  <si>
    <t>20.30.21.50</t>
  </si>
  <si>
    <t>Schmelzglasuren und andere verglasbare Massen, Engoben und ähnliche Zubereitungen für die Keramik-, Emaillier- oder Glasindustrie</t>
  </si>
  <si>
    <t>20.30.21.70</t>
  </si>
  <si>
    <t>Flüssige Glanzmittel und ähnliche Zubereitungen; Glasfritte und anderes Glas in Form von Pulver, Granalien, Schuppen oder Flocken</t>
  </si>
  <si>
    <t>25.50.11.34</t>
  </si>
  <si>
    <t>Eisenhaltige Freiformschmiedestücke für Maschinenwellen, Kurbelwellen, Nockenwellen und Kurbeln</t>
  </si>
  <si>
    <t>Kaolin und anderer kaolinhaltiger Ton und Lehm, roh oder gebrannt</t>
  </si>
  <si>
    <t>08.12.21</t>
  </si>
  <si>
    <t>Verkettung</t>
  </si>
  <si>
    <t>Gewinnung von Steinen und Erden a.n.g</t>
  </si>
  <si>
    <t>Herstellung von sonstigen Erzeugnissen aus nichtmetallischen Mineralien a.n.g.</t>
  </si>
  <si>
    <t>Herstellung von keramischen Wand- und Bodenfliesen und -platten</t>
  </si>
  <si>
    <t>Andere Auswahllisten</t>
  </si>
  <si>
    <t>ja</t>
  </si>
  <si>
    <t>nein</t>
  </si>
  <si>
    <t>Handelsintensität Periode 2026-2030</t>
  </si>
  <si>
    <t>Handelsintensität Periode 2021-2025</t>
  </si>
  <si>
    <t>kg CO2 / € BWS</t>
  </si>
  <si>
    <t>t CO2</t>
  </si>
  <si>
    <t>Nationaler Carbon-Leakage-Indikator Periode 2021-2025</t>
  </si>
  <si>
    <t>Nationaler Carbon-Leakage-Indikator Periode 2026-2030</t>
  </si>
  <si>
    <t>Periode 2021-2025</t>
  </si>
  <si>
    <t>Periode 2026-2030</t>
  </si>
  <si>
    <t>*) Annahme: Sektor hat sich für nationale Carbon-Leakage-Liste qualifiziert</t>
  </si>
  <si>
    <t>Unternehmensbezogene Mindestschwelle</t>
  </si>
  <si>
    <t>Brennstoffeinsatz in Nicht-ETS-Anlagen*</t>
  </si>
  <si>
    <t>Brennstoffeinsatz insgesamt*</t>
  </si>
  <si>
    <t>Brennstoffeinsatz zur Herstellung von Produkten im Produktionsprozess*</t>
  </si>
  <si>
    <t>Brennstoffeinsatz in EU ETS-Anlagen*</t>
  </si>
  <si>
    <t>*) Anmerkung: Bitte nur Brennstoffeinsätze von Unternehmensteilen angeben, die einem beihilfeberechtigten Sektor zuzuordnen sind (vgl. § 5 BECV-Entwurf / siehe Sektorliste im Tabellenblatt "(Back-end Liste)") bzw. einem Sektor, dessen Beihilfeberechtigung wahrscheinlich ist (vgl. §§ 21-23 BECV-Entwurf)</t>
  </si>
  <si>
    <t>Emissionsintensität des Unternehmens</t>
  </si>
  <si>
    <t>Bruttowertschöpfung des Unternehmens</t>
  </si>
  <si>
    <t>Emissionsintensität des Sektors</t>
  </si>
  <si>
    <t>Kompensationsgrad des Sektors</t>
  </si>
  <si>
    <t>Unternehmensprüfung bestanden?</t>
  </si>
  <si>
    <t>Entlastungshöhe</t>
  </si>
  <si>
    <t>Brennstoff-Benchmark</t>
  </si>
  <si>
    <t>Maßgebliche Emissionen Sektor
(gemäß § 21 Abs. 2 i.V.m. § 7 Abs. 3 BECV-Entwurf)</t>
  </si>
  <si>
    <t>Maßgebliche Emissionen Unternehmen
(gemäß § 7 Abs. 3 BECV-Entwurf)</t>
  </si>
  <si>
    <t>Emissionsfaktoren, Heizwerte und Umrechnungsfaktoren entsprechend Anlage 1, Teil 4 EBeV 2022</t>
  </si>
  <si>
    <t>Heizwerte und Umrechnungsfaktoren entsprechend Anlage 1, Teil 4 EBeV 2022</t>
  </si>
  <si>
    <t>Maßgebliche Emissionen aus Brennstoffeinsatz zur stofflichen Verwendung
(100% Rückerstattung vorgesehen)</t>
  </si>
  <si>
    <t>Maßgebliche Emissionen aus Brennstoffeinsatz zur Wärmeerzeugung für Dritte
(z.B. KWK-Anlage)</t>
  </si>
  <si>
    <t>Maßgebliche Emissionen aus Brennstoffeinsatz zur Stromerzeugung (z.B. KWK-Anlage)</t>
  </si>
  <si>
    <t>Maßgebliche Emissionen aus Brennstoffeinsatz insgesamt</t>
  </si>
  <si>
    <t>Maßgebliche Emissionen aus Brennstoffeinsatz zur Herstellung von Produktion im Produktionsprozess</t>
  </si>
  <si>
    <t>Maßgebliche Emissionen aus Brennstoffeinsatz in EU ETS-Anlagen (100% Rückerstattung vorgesehen)</t>
  </si>
  <si>
    <t>Maßgebliche Emissionen aus Brennstoffeinsatz in Nicht-ETS-Anlagen</t>
  </si>
  <si>
    <t>Maßgebliche Emissionen des Unternehmens (gemäß § 7 Abs. 3 BECV-Entwurf)</t>
  </si>
  <si>
    <t>gekürzt um Brennstoff-Benchmark</t>
  </si>
  <si>
    <t>Berücksichtigte BEHG-Belastung Unternehmen (d.h. Berücksichtigung lediglich der "maßgeblichen Emissionsmengen" nach § 7 Abs. 3 BECV-Entwurf)</t>
  </si>
  <si>
    <t>gekürzt um Kompensationsgrad ("Vorläufiger Beihilfebetrag" nach § 9 BECV-Entwurf)</t>
  </si>
  <si>
    <t>gekürzt um Selbstbehalt (250 t CO2)</t>
  </si>
  <si>
    <t>EEG-pflichtiger Stromverbrauch des Unternehmens</t>
  </si>
  <si>
    <t>Anrechnungswert fiktive EEG-Umlageentlastung</t>
  </si>
  <si>
    <t>Anrechnungsbetrag</t>
  </si>
  <si>
    <t>Anrechnung Stromkostenentlastung nach § 10 BECV-Entwurf</t>
  </si>
  <si>
    <t>EEG-Regelumlagesatz</t>
  </si>
  <si>
    <t>Vorläufiger Beihilfebetrag gekürzt um Anrechnungsbetrag</t>
  </si>
  <si>
    <t>Unternehmensprüfung**</t>
  </si>
  <si>
    <t>Tatsächliche BEHG-Belastung Unternehmen***</t>
  </si>
  <si>
    <t>***) Annahme: Keine CO2-Kostenwälzung für EU ETS-Brennstoffeinsatz, stoffliche Verwertung, biogenen Brennstoffanteil. Geschieht diese Kostenwälzung dennoch, liegt die tatsächliche BEHG-Belastung entsprechend höher.</t>
  </si>
  <si>
    <t>****) Nährungsweise Berechnung; wie die anzusetzende EEG-Umlagebegrenzung gemäß § 10 Abs. 3 Satz 4 BECV-Entwurf genau ermittelt wird, ist dem Verordnungsentwurf nicht zu entnehmen.</t>
  </si>
  <si>
    <t>€ / t CO2</t>
  </si>
  <si>
    <t>ct/kWh</t>
  </si>
  <si>
    <t>gekürzt um Mittelzweckbindung gemäß § 12 BECV-Entwurf (50 % Zweckbindung)</t>
  </si>
  <si>
    <t>gekürzt um Mittelzweckbindung gemäß § 12 BECV-Entwurf (80 % Zweckbindung)</t>
  </si>
  <si>
    <t>Umfang Carbon-Leakage-Schutz mit EEG-Anrechnung</t>
  </si>
  <si>
    <t>50% Zweckbindung gemäß § 12 BECV-Entwurf</t>
  </si>
  <si>
    <t>80% Zweckbindung gemäß § 12 BECV-Entwurf</t>
  </si>
  <si>
    <t>Umfang Carbon-Leakage-Schutz ohne EEG-Anrechnung</t>
  </si>
  <si>
    <t>Verhältnis zu tatsächlicher BEHG-Mehrbelastung des Unternehmens</t>
  </si>
  <si>
    <t>Wert</t>
  </si>
  <si>
    <t>Bitte Sektor auswählen (Dropdown-Menü)</t>
  </si>
  <si>
    <r>
      <rPr>
        <b/>
        <sz val="10"/>
        <color theme="1"/>
        <rFont val="Arial"/>
        <family val="2"/>
        <scheme val="minor"/>
      </rPr>
      <t>Sektor bereits auf der nationalen Carbon-Leakage-Liste?</t>
    </r>
    <r>
      <rPr>
        <sz val="10"/>
        <color theme="1"/>
        <rFont val="Arial"/>
        <family val="2"/>
        <scheme val="minor"/>
      </rPr>
      <t xml:space="preserve"> (ja/nein - Auswahl aus Dropdown-Menü)
(vgl. Sektorliste in Tabellenblatt "(Back-end Liste)")</t>
    </r>
  </si>
  <si>
    <r>
      <rPr>
        <b/>
        <sz val="10"/>
        <color theme="1"/>
        <rFont val="Arial"/>
        <family val="2"/>
        <scheme val="minor"/>
      </rPr>
      <t>Sektordaten verfügbar?*</t>
    </r>
    <r>
      <rPr>
        <sz val="10"/>
        <color theme="1"/>
        <rFont val="Arial"/>
        <family val="2"/>
        <scheme val="minor"/>
      </rPr>
      <t xml:space="preserve"> (ja/nein - Auswahl aus Dropdown-Menü) (Bei "ja" werden die Werte aus dem Tabellenblatt "Sektorprüfung" übernommen)</t>
    </r>
  </si>
  <si>
    <t>Stand: 12.02.2021</t>
  </si>
  <si>
    <t>Farbtafel Tabellenblätter:</t>
  </si>
  <si>
    <t>Anleitung</t>
  </si>
  <si>
    <t>Zur Information / Back-end</t>
  </si>
  <si>
    <t>Farbtafel Zellen:</t>
  </si>
  <si>
    <t>Erläuterungstext (bitte nicht ändern)</t>
  </si>
  <si>
    <t>Automatische Berechnungen auf Basis der Eingaben / Übertrag aus anderen Tabellenblättern / Standardwerte (bitte nicht ändern)</t>
  </si>
  <si>
    <t>farblos</t>
  </si>
  <si>
    <t>Diese Zellen bitte ausfüllen</t>
  </si>
  <si>
    <t>Carbon-Leakage-Prüfung nationaler Emissionshandel gemäß BECV-Entwurf vom 9. Februar 2021 (Verbändeanhörung)</t>
  </si>
  <si>
    <t>Vom Unternehmen auszufüllen</t>
  </si>
  <si>
    <t>Vom Branchenverband auszufüllen</t>
  </si>
  <si>
    <t>Maßgebliche Emissionen Unternehmen
(gemäß § 9 Abs. 2 BECV-Entwurf)</t>
  </si>
  <si>
    <t>Insgesamt gezahlte EEG-Umlage</t>
  </si>
  <si>
    <t>Durchschnittliche EEG-Umlagebegrenzung auf x % der Regelumlage**** (maximal 100%)</t>
  </si>
  <si>
    <t>Defaultwert für Emissionen des Sektors (notwendig für weitere Berechnung)</t>
  </si>
  <si>
    <t>Defaultwert für Bruttowertschöpfung des Sektors (notwendig für weitere Berechnung)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</si>
</sst>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\ &quot;t CO2/TJ&quot;"/>
    <numFmt numFmtId="165" formatCode="0.000"/>
  </numFmts>
  <fonts count="6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9" fontId="1" fillId="0" borderId="0" xfId="0" applyNumberFormat="1" applyFont="1"/>
    <xf numFmtId="49" fontId="1" fillId="0" borderId="0" xfId="0" applyNumberFormat="1" applyFont="1"/>
    <xf numFmtId="0" fontId="1" fillId="0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9" fontId="1" fillId="0" borderId="0" xfId="2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0" fontId="1" fillId="5" borderId="0" xfId="0" applyNumberFormat="1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1" fillId="6" borderId="0" xfId="0" applyFont="1" applyFill="1" applyAlignment="1">
      <alignment vertical="top"/>
    </xf>
    <xf numFmtId="164" fontId="1" fillId="6" borderId="0" xfId="1" applyNumberFormat="1" applyFont="1" applyFill="1" applyAlignment="1">
      <alignment vertical="top" wrapText="1"/>
    </xf>
    <xf numFmtId="1" fontId="1" fillId="5" borderId="0" xfId="0" applyNumberFormat="1" applyFont="1" applyFill="1" applyAlignment="1">
      <alignment vertical="top" wrapText="1"/>
    </xf>
    <xf numFmtId="1" fontId="3" fillId="5" borderId="0" xfId="0" applyNumberFormat="1" applyFont="1" applyFill="1" applyAlignment="1">
      <alignment vertical="top" wrapText="1"/>
    </xf>
    <xf numFmtId="0" fontId="4" fillId="6" borderId="0" xfId="0" applyFont="1" applyFill="1" applyAlignment="1">
      <alignment horizontal="center" vertical="center" wrapText="1"/>
    </xf>
    <xf numFmtId="9" fontId="4" fillId="7" borderId="0" xfId="2" applyFont="1" applyFill="1" applyAlignment="1">
      <alignment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NumberFormat="1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2" fontId="1" fillId="7" borderId="0" xfId="0" applyNumberFormat="1" applyFont="1" applyFill="1"/>
    <xf numFmtId="9" fontId="1" fillId="7" borderId="0" xfId="2" applyFont="1" applyFill="1"/>
    <xf numFmtId="0" fontId="1" fillId="3" borderId="0" xfId="0" applyFont="1" applyFill="1"/>
    <xf numFmtId="0" fontId="1" fillId="7" borderId="0" xfId="0" applyFont="1" applyFill="1"/>
    <xf numFmtId="2" fontId="1" fillId="7" borderId="0" xfId="2" applyNumberFormat="1" applyFont="1" applyFill="1"/>
    <xf numFmtId="0" fontId="1" fillId="2" borderId="0" xfId="0" applyFont="1" applyFill="1"/>
    <xf numFmtId="0" fontId="1" fillId="4" borderId="0" xfId="0" applyFont="1" applyFill="1"/>
    <xf numFmtId="3" fontId="1" fillId="0" borderId="0" xfId="0" applyNumberFormat="1" applyFont="1" applyFill="1" applyAlignment="1">
      <alignment vertical="top" wrapText="1"/>
    </xf>
    <xf numFmtId="3" fontId="1" fillId="7" borderId="0" xfId="0" applyNumberFormat="1" applyFont="1" applyFill="1" applyAlignment="1">
      <alignment vertical="top" wrapText="1"/>
    </xf>
    <xf numFmtId="3" fontId="3" fillId="7" borderId="0" xfId="0" applyNumberFormat="1" applyFont="1" applyFill="1" applyAlignment="1">
      <alignment vertical="top" wrapText="1"/>
    </xf>
    <xf numFmtId="3" fontId="3" fillId="7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/>
    <xf numFmtId="0" fontId="1" fillId="0" borderId="0" xfId="0" applyFont="1" applyFill="1" applyAlignment="1">
      <alignment horizontal="right" vertical="top"/>
    </xf>
    <xf numFmtId="3" fontId="1" fillId="0" borderId="0" xfId="0" applyNumberFormat="1" applyFont="1" applyFill="1"/>
    <xf numFmtId="3" fontId="1" fillId="7" borderId="0" xfId="0" applyNumberFormat="1" applyFont="1" applyFill="1"/>
    <xf numFmtId="165" fontId="1" fillId="7" borderId="0" xfId="0" applyNumberFormat="1" applyFont="1" applyFill="1"/>
    <xf numFmtId="49" fontId="1" fillId="7" borderId="0" xfId="0" applyNumberFormat="1" applyFont="1" applyFill="1"/>
    <xf numFmtId="3" fontId="1" fillId="5" borderId="0" xfId="0" applyNumberFormat="1" applyFont="1" applyFill="1"/>
    <xf numFmtId="0" fontId="1" fillId="0" borderId="2" xfId="0" applyFont="1" applyBorder="1"/>
    <xf numFmtId="0" fontId="3" fillId="0" borderId="0" xfId="0" applyFont="1"/>
    <xf numFmtId="0" fontId="5" fillId="0" borderId="0" xfId="0" applyFont="1" applyAlignment="1">
      <alignment horizontal="left"/>
    </xf>
    <xf numFmtId="0" fontId="1" fillId="6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1" fillId="6" borderId="0" xfId="0" applyFont="1" applyFill="1" applyAlignment="1">
      <alignment horizontal="left" wrapText="1"/>
    </xf>
  </cellXfs>
  <cellStyles count="3">
    <cellStyle name="Prozent" xfId="2" builtinId="5"/>
    <cellStyle name="Standard" xfId="0" builtinId="0"/>
    <cellStyle name="Währung" xfId="1" builtinId="4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VDZ_neu">
  <a:themeElements>
    <a:clrScheme name="VDZ_Farben_2019">
      <a:dk1>
        <a:srgbClr val="4B4B4B"/>
      </a:dk1>
      <a:lt1>
        <a:sysClr val="window" lastClr="FFFFFF"/>
      </a:lt1>
      <a:dk2>
        <a:srgbClr val="000000"/>
      </a:dk2>
      <a:lt2>
        <a:srgbClr val="E7E6E6"/>
      </a:lt2>
      <a:accent1>
        <a:srgbClr val="506178"/>
      </a:accent1>
      <a:accent2>
        <a:srgbClr val="0078D3"/>
      </a:accent2>
      <a:accent3>
        <a:srgbClr val="00D199"/>
      </a:accent3>
      <a:accent4>
        <a:srgbClr val="FF7A33"/>
      </a:accent4>
      <a:accent5>
        <a:srgbClr val="8F8C8A"/>
      </a:accent5>
      <a:accent6>
        <a:srgbClr val="BAB6B1"/>
      </a:accent6>
      <a:hlink>
        <a:srgbClr val="0563C1"/>
      </a:hlink>
      <a:folHlink>
        <a:srgbClr val="954F72"/>
      </a:folHlink>
    </a:clrScheme>
    <a:fontScheme name="o_Schrif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9525">
          <a:solidFill>
            <a:schemeClr val="accent5"/>
          </a:solidFill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VDZ_neu.potx" id="{53A4186D-4EBB-4F0E-9485-542F150B72E2}" vid="{7640B140-977C-48D6-BCDD-C84E032ABF0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1"/>
  <sheetViews>
    <sheetView tabSelected="1" workbookViewId="0">
      <selection sqref="A1:N1"/>
    </sheetView>
  </sheetViews>
  <sheetFormatPr baseColWidth="10" defaultRowHeight="12.75" x14ac:dyDescent="0.2"/>
  <cols>
    <col min="1" max="16384" width="11" style="2"/>
  </cols>
  <sheetData>
    <row r="1" spans="1:14" ht="20.25" x14ac:dyDescent="0.3">
      <c r="A1" s="51" t="s">
        <v>258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">
      <c r="A2" s="1" t="s">
        <v>249</v>
      </c>
    </row>
    <row r="4" spans="1:14" x14ac:dyDescent="0.2">
      <c r="A4" s="50" t="s">
        <v>250</v>
      </c>
    </row>
    <row r="5" spans="1:14" x14ac:dyDescent="0.2">
      <c r="A5" s="36"/>
      <c r="B5" s="2" t="s">
        <v>251</v>
      </c>
    </row>
    <row r="7" spans="1:14" x14ac:dyDescent="0.2">
      <c r="A7" s="33"/>
      <c r="B7" s="2" t="s">
        <v>259</v>
      </c>
    </row>
    <row r="9" spans="1:14" x14ac:dyDescent="0.2">
      <c r="A9" s="37"/>
      <c r="B9" s="2" t="s">
        <v>260</v>
      </c>
    </row>
    <row r="11" spans="1:14" x14ac:dyDescent="0.2">
      <c r="A11" s="34"/>
      <c r="B11" s="2" t="s">
        <v>255</v>
      </c>
    </row>
    <row r="13" spans="1:14" x14ac:dyDescent="0.2">
      <c r="A13" s="49"/>
      <c r="B13" s="2" t="s">
        <v>252</v>
      </c>
    </row>
    <row r="16" spans="1:14" x14ac:dyDescent="0.2">
      <c r="A16" s="50" t="s">
        <v>253</v>
      </c>
    </row>
    <row r="17" spans="1:2" x14ac:dyDescent="0.2">
      <c r="A17" s="28"/>
      <c r="B17" s="2" t="s">
        <v>254</v>
      </c>
    </row>
    <row r="19" spans="1:2" x14ac:dyDescent="0.2">
      <c r="A19" s="34"/>
      <c r="B19" s="2" t="s">
        <v>255</v>
      </c>
    </row>
    <row r="21" spans="1:2" x14ac:dyDescent="0.2">
      <c r="A21" s="49" t="s">
        <v>256</v>
      </c>
      <c r="B21" s="2" t="s">
        <v>257</v>
      </c>
    </row>
  </sheetData>
  <mergeCells count="1">
    <mergeCell ref="A1:N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30"/>
  <sheetViews>
    <sheetView workbookViewId="0">
      <selection activeCell="L6" sqref="L6"/>
    </sheetView>
  </sheetViews>
  <sheetFormatPr baseColWidth="10" defaultRowHeight="12.75" x14ac:dyDescent="0.2"/>
  <cols>
    <col min="1" max="8" width="11" style="4"/>
    <col min="9" max="9" width="1.625" style="4" customWidth="1"/>
    <col min="10" max="10" width="11" style="4"/>
    <col min="11" max="11" width="1.625" style="4" customWidth="1"/>
    <col min="12" max="16384" width="11" style="4"/>
  </cols>
  <sheetData>
    <row r="1" spans="1:19" x14ac:dyDescent="0.2">
      <c r="A1" s="1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9</v>
      </c>
      <c r="S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">
      <c r="A4" s="12"/>
      <c r="B4" s="12"/>
      <c r="C4" s="12"/>
      <c r="D4" s="12"/>
      <c r="E4" s="12"/>
      <c r="F4" s="12"/>
      <c r="G4" s="12"/>
      <c r="H4" s="12"/>
      <c r="I4" s="12"/>
      <c r="J4" s="9" t="s">
        <v>17</v>
      </c>
      <c r="K4" s="12"/>
      <c r="L4" s="9" t="s">
        <v>18</v>
      </c>
      <c r="M4" s="9" t="s">
        <v>18</v>
      </c>
      <c r="N4" s="9" t="s">
        <v>18</v>
      </c>
      <c r="O4" s="9" t="s">
        <v>18</v>
      </c>
      <c r="P4" s="9" t="s">
        <v>19</v>
      </c>
      <c r="Q4" s="9" t="s">
        <v>19</v>
      </c>
      <c r="R4" s="9" t="s">
        <v>20</v>
      </c>
      <c r="S4" s="12"/>
    </row>
    <row r="5" spans="1:19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x14ac:dyDescent="0.2">
      <c r="A6" s="12"/>
      <c r="B6" s="52" t="s">
        <v>199</v>
      </c>
      <c r="C6" s="52"/>
      <c r="D6" s="52"/>
      <c r="E6" s="52"/>
      <c r="F6" s="52"/>
      <c r="G6" s="52"/>
      <c r="H6" s="52"/>
      <c r="I6" s="17"/>
      <c r="J6" s="17"/>
      <c r="K6" s="17"/>
      <c r="L6" s="38"/>
      <c r="M6" s="38"/>
      <c r="N6" s="38"/>
      <c r="O6" s="38"/>
      <c r="P6" s="38"/>
      <c r="Q6" s="38"/>
      <c r="R6" s="38"/>
      <c r="S6" s="12"/>
    </row>
    <row r="7" spans="1:19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2">
      <c r="A8" s="12"/>
      <c r="B8" s="52" t="s">
        <v>200</v>
      </c>
      <c r="C8" s="52"/>
      <c r="D8" s="52"/>
      <c r="E8" s="52"/>
      <c r="F8" s="52"/>
      <c r="G8" s="52"/>
      <c r="H8" s="52"/>
      <c r="I8" s="17"/>
      <c r="J8" s="17"/>
      <c r="K8" s="17"/>
      <c r="L8" s="38"/>
      <c r="M8" s="38"/>
      <c r="N8" s="38"/>
      <c r="O8" s="38"/>
      <c r="P8" s="38"/>
      <c r="Q8" s="38"/>
      <c r="R8" s="38"/>
      <c r="S8" s="12"/>
    </row>
    <row r="9" spans="1:19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2">
      <c r="A10" s="12"/>
      <c r="B10" s="52" t="s">
        <v>201</v>
      </c>
      <c r="C10" s="52"/>
      <c r="D10" s="52"/>
      <c r="E10" s="52"/>
      <c r="F10" s="52"/>
      <c r="G10" s="52"/>
      <c r="H10" s="52"/>
      <c r="I10" s="17"/>
      <c r="J10" s="17"/>
      <c r="K10" s="17"/>
      <c r="L10" s="38"/>
      <c r="M10" s="38"/>
      <c r="N10" s="38"/>
      <c r="O10" s="38"/>
      <c r="P10" s="38"/>
      <c r="Q10" s="38"/>
      <c r="R10" s="38"/>
      <c r="S10" s="12"/>
    </row>
    <row r="11" spans="1:19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2">
      <c r="A12" s="12"/>
      <c r="B12" s="53" t="s">
        <v>198</v>
      </c>
      <c r="C12" s="53"/>
      <c r="D12" s="53"/>
      <c r="E12" s="53"/>
      <c r="F12" s="53"/>
      <c r="G12" s="53"/>
      <c r="H12" s="53"/>
      <c r="I12" s="17"/>
      <c r="J12" s="17"/>
      <c r="K12" s="17"/>
      <c r="L12" s="38"/>
      <c r="M12" s="38"/>
      <c r="N12" s="38"/>
      <c r="O12" s="38"/>
      <c r="P12" s="38"/>
      <c r="Q12" s="38"/>
      <c r="R12" s="38"/>
      <c r="S12" s="12"/>
    </row>
    <row r="13" spans="1:19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x14ac:dyDescent="0.2">
      <c r="A14" s="12"/>
      <c r="B14" s="54" t="s">
        <v>16</v>
      </c>
      <c r="C14" s="54"/>
      <c r="D14" s="54"/>
      <c r="E14" s="54"/>
      <c r="F14" s="54"/>
      <c r="G14" s="54"/>
      <c r="H14" s="54"/>
      <c r="I14" s="17"/>
      <c r="J14" s="23" t="s">
        <v>49</v>
      </c>
      <c r="K14" s="17"/>
      <c r="L14" s="24" t="e">
        <f>(L12+L10)/L8</f>
        <v>#DIV/0!</v>
      </c>
      <c r="M14" s="24" t="e">
        <f t="shared" ref="M14:R14" si="0">(M12+M10)/M8</f>
        <v>#DIV/0!</v>
      </c>
      <c r="N14" s="24" t="e">
        <f t="shared" si="0"/>
        <v>#DIV/0!</v>
      </c>
      <c r="O14" s="24" t="e">
        <f t="shared" si="0"/>
        <v>#DIV/0!</v>
      </c>
      <c r="P14" s="24" t="e">
        <f t="shared" si="0"/>
        <v>#DIV/0!</v>
      </c>
      <c r="Q14" s="24" t="e">
        <f t="shared" si="0"/>
        <v>#DIV/0!</v>
      </c>
      <c r="R14" s="24" t="e">
        <f t="shared" si="0"/>
        <v>#DIV/0!</v>
      </c>
      <c r="S14" s="12"/>
    </row>
    <row r="15" spans="1:19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2">
      <c r="A16" s="12"/>
      <c r="B16" s="12"/>
      <c r="C16" s="52" t="s">
        <v>3</v>
      </c>
      <c r="D16" s="52"/>
      <c r="E16" s="52"/>
      <c r="F16" s="52"/>
      <c r="G16" s="52"/>
      <c r="H16" s="52"/>
      <c r="I16" s="17"/>
      <c r="J16" s="17"/>
      <c r="K16" s="17"/>
      <c r="L16" s="38"/>
      <c r="M16" s="38"/>
      <c r="N16" s="38"/>
      <c r="O16" s="38"/>
      <c r="P16" s="38"/>
      <c r="Q16" s="38"/>
      <c r="R16" s="38"/>
      <c r="S16" s="12"/>
    </row>
    <row r="17" spans="1:19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x14ac:dyDescent="0.2">
      <c r="A18" s="12"/>
      <c r="B18" s="12"/>
      <c r="C18" s="52" t="s">
        <v>4</v>
      </c>
      <c r="D18" s="52"/>
      <c r="E18" s="52"/>
      <c r="F18" s="52"/>
      <c r="G18" s="52"/>
      <c r="H18" s="52"/>
      <c r="I18" s="17"/>
      <c r="J18" s="17"/>
      <c r="K18" s="17"/>
      <c r="L18" s="38"/>
      <c r="M18" s="38"/>
      <c r="N18" s="38"/>
      <c r="O18" s="38"/>
      <c r="P18" s="38"/>
      <c r="Q18" s="38"/>
      <c r="R18" s="38"/>
      <c r="S18" s="12"/>
    </row>
    <row r="19" spans="1:19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x14ac:dyDescent="0.2">
      <c r="A20" s="12"/>
      <c r="B20" s="12"/>
      <c r="C20" s="52" t="s">
        <v>5</v>
      </c>
      <c r="D20" s="52"/>
      <c r="E20" s="52"/>
      <c r="F20" s="52"/>
      <c r="G20" s="52"/>
      <c r="H20" s="52"/>
      <c r="I20" s="17"/>
      <c r="J20" s="17"/>
      <c r="K20" s="17"/>
      <c r="L20" s="38"/>
      <c r="M20" s="38"/>
      <c r="N20" s="38"/>
      <c r="O20" s="38"/>
      <c r="P20" s="38"/>
      <c r="Q20" s="38"/>
      <c r="R20" s="38"/>
      <c r="S20" s="12"/>
    </row>
    <row r="21" spans="1:19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2">
      <c r="A22" s="12"/>
      <c r="B22" s="12"/>
      <c r="C22" s="53" t="s">
        <v>6</v>
      </c>
      <c r="D22" s="53"/>
      <c r="E22" s="53"/>
      <c r="F22" s="53"/>
      <c r="G22" s="53"/>
      <c r="H22" s="53"/>
      <c r="I22" s="17"/>
      <c r="J22" s="17"/>
      <c r="K22" s="17"/>
      <c r="L22" s="39">
        <f>L12-L16-L18-L20</f>
        <v>0</v>
      </c>
      <c r="M22" s="39">
        <f t="shared" ref="M22:R22" si="1">M12-M16-M18-M20</f>
        <v>0</v>
      </c>
      <c r="N22" s="39">
        <f t="shared" si="1"/>
        <v>0</v>
      </c>
      <c r="O22" s="39">
        <f t="shared" si="1"/>
        <v>0</v>
      </c>
      <c r="P22" s="39">
        <f t="shared" si="1"/>
        <v>0</v>
      </c>
      <c r="Q22" s="39">
        <f t="shared" si="1"/>
        <v>0</v>
      </c>
      <c r="R22" s="39">
        <f t="shared" si="1"/>
        <v>0</v>
      </c>
      <c r="S22" s="12"/>
    </row>
    <row r="23" spans="1:19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x14ac:dyDescent="0.2">
      <c r="A24" s="12"/>
      <c r="B24" s="12"/>
      <c r="C24" s="12"/>
      <c r="D24" s="52" t="s">
        <v>7</v>
      </c>
      <c r="E24" s="52"/>
      <c r="F24" s="52"/>
      <c r="G24" s="52"/>
      <c r="H24" s="52"/>
      <c r="I24" s="17"/>
      <c r="J24" s="10" t="s">
        <v>49</v>
      </c>
      <c r="K24" s="14"/>
      <c r="L24" s="11"/>
      <c r="M24" s="11"/>
      <c r="N24" s="11"/>
      <c r="O24" s="11"/>
      <c r="P24" s="11"/>
      <c r="Q24" s="11"/>
      <c r="R24" s="11"/>
      <c r="S24" s="12"/>
    </row>
    <row r="25" spans="1:19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5.5" customHeight="1" x14ac:dyDescent="0.2">
      <c r="A26" s="12"/>
      <c r="B26" s="12"/>
      <c r="C26" s="12"/>
      <c r="D26" s="53" t="s">
        <v>8</v>
      </c>
      <c r="E26" s="53"/>
      <c r="F26" s="53"/>
      <c r="G26" s="53"/>
      <c r="H26" s="53"/>
      <c r="I26" s="18"/>
      <c r="J26" s="18"/>
      <c r="K26" s="18"/>
      <c r="L26" s="40">
        <f>L22*(1-L24)</f>
        <v>0</v>
      </c>
      <c r="M26" s="40">
        <f t="shared" ref="M26:R26" si="2">M22*(1-M24)</f>
        <v>0</v>
      </c>
      <c r="N26" s="40">
        <f t="shared" si="2"/>
        <v>0</v>
      </c>
      <c r="O26" s="40">
        <f t="shared" si="2"/>
        <v>0</v>
      </c>
      <c r="P26" s="40">
        <f t="shared" si="2"/>
        <v>0</v>
      </c>
      <c r="Q26" s="40">
        <f t="shared" si="2"/>
        <v>0</v>
      </c>
      <c r="R26" s="40">
        <f t="shared" si="2"/>
        <v>0</v>
      </c>
      <c r="S26" s="12"/>
    </row>
    <row r="27" spans="1:19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51" customHeight="1" x14ac:dyDescent="0.2">
      <c r="A28" s="12"/>
      <c r="B28" s="52" t="s">
        <v>202</v>
      </c>
      <c r="C28" s="52"/>
      <c r="D28" s="52"/>
      <c r="E28" s="52"/>
      <c r="F28" s="52"/>
      <c r="G28" s="52"/>
      <c r="H28" s="5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x14ac:dyDescent="0.2">
      <c r="A30" s="8"/>
    </row>
  </sheetData>
  <mergeCells count="12">
    <mergeCell ref="B28:H28"/>
    <mergeCell ref="B6:H6"/>
    <mergeCell ref="B8:H8"/>
    <mergeCell ref="B10:H10"/>
    <mergeCell ref="B12:H12"/>
    <mergeCell ref="B14:H14"/>
    <mergeCell ref="C16:H16"/>
    <mergeCell ref="C18:H18"/>
    <mergeCell ref="C20:H20"/>
    <mergeCell ref="C22:H22"/>
    <mergeCell ref="D24:H24"/>
    <mergeCell ref="D26:H2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27"/>
  <sheetViews>
    <sheetView workbookViewId="0"/>
  </sheetViews>
  <sheetFormatPr baseColWidth="10" defaultRowHeight="12.75" x14ac:dyDescent="0.2"/>
  <cols>
    <col min="1" max="8" width="11" style="4"/>
    <col min="9" max="9" width="1.625" style="4" customWidth="1"/>
    <col min="10" max="10" width="11" style="4"/>
    <col min="11" max="11" width="1.625" style="4" customWidth="1"/>
    <col min="12" max="16384" width="11" style="4"/>
  </cols>
  <sheetData>
    <row r="1" spans="1:20" x14ac:dyDescent="0.2">
      <c r="A1" s="1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">
      <c r="A2" s="12"/>
      <c r="B2" s="55" t="s">
        <v>212</v>
      </c>
      <c r="C2" s="55"/>
      <c r="D2" s="55"/>
      <c r="E2" s="55"/>
      <c r="F2" s="55"/>
      <c r="G2" s="55"/>
      <c r="H2" s="55"/>
      <c r="I2" s="12"/>
      <c r="J2" s="12"/>
      <c r="K2" s="12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9</v>
      </c>
      <c r="S2" s="15" t="s">
        <v>22</v>
      </c>
      <c r="T2" s="12"/>
    </row>
    <row r="3" spans="1:20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2"/>
    </row>
    <row r="4" spans="1:20" x14ac:dyDescent="0.2">
      <c r="A4" s="12"/>
      <c r="B4" s="12"/>
      <c r="C4" s="12"/>
      <c r="D4" s="12"/>
      <c r="E4" s="12"/>
      <c r="F4" s="12"/>
      <c r="G4" s="12"/>
      <c r="H4" s="12"/>
      <c r="I4" s="12"/>
      <c r="J4" s="9" t="s">
        <v>17</v>
      </c>
      <c r="K4" s="12"/>
      <c r="L4" s="9" t="s">
        <v>191</v>
      </c>
      <c r="M4" s="9" t="s">
        <v>191</v>
      </c>
      <c r="N4" s="9" t="s">
        <v>191</v>
      </c>
      <c r="O4" s="9" t="s">
        <v>191</v>
      </c>
      <c r="P4" s="9" t="s">
        <v>191</v>
      </c>
      <c r="Q4" s="9" t="s">
        <v>191</v>
      </c>
      <c r="R4" s="9" t="s">
        <v>191</v>
      </c>
      <c r="S4" s="9" t="s">
        <v>191</v>
      </c>
      <c r="T4" s="12"/>
    </row>
    <row r="5" spans="1:20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</row>
    <row r="6" spans="1:20" x14ac:dyDescent="0.2">
      <c r="A6" s="12"/>
      <c r="B6" s="52" t="s">
        <v>40</v>
      </c>
      <c r="C6" s="52"/>
      <c r="D6" s="52"/>
      <c r="E6" s="52"/>
      <c r="F6" s="52"/>
      <c r="G6" s="52"/>
      <c r="H6" s="52"/>
      <c r="I6" s="17"/>
      <c r="J6" s="17"/>
      <c r="K6" s="17"/>
      <c r="L6" s="39">
        <f>'Brennstoffeinsatz Unternehmen'!L6*0.755*43.5*0.0731</f>
        <v>0</v>
      </c>
      <c r="M6" s="39">
        <f>'Brennstoffeinsatz Unternehmen'!M6*0.72*44.3*0.07</f>
        <v>0</v>
      </c>
      <c r="N6" s="39">
        <f>'Brennstoffeinsatz Unternehmen'!N6*0.845*42.8*0.074</f>
        <v>0</v>
      </c>
      <c r="O6" s="39">
        <f>'Brennstoffeinsatz Unternehmen'!O6*0.845*42.8*0.074</f>
        <v>0</v>
      </c>
      <c r="P6" s="39">
        <f>'Brennstoffeinsatz Unternehmen'!P6*1*39.5*0.0799</f>
        <v>0</v>
      </c>
      <c r="Q6" s="39">
        <f>'Brennstoffeinsatz Unternehmen'!Q6*1*45.7*0.0663</f>
        <v>0</v>
      </c>
      <c r="R6" s="39">
        <f>'Brennstoffeinsatz Unternehmen'!R6*3.2508*1*0.056</f>
        <v>0</v>
      </c>
      <c r="S6" s="40">
        <f>SUM(L6:R6)</f>
        <v>0</v>
      </c>
      <c r="T6" s="12"/>
    </row>
    <row r="7" spans="1:20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2"/>
    </row>
    <row r="8" spans="1:20" x14ac:dyDescent="0.2">
      <c r="A8" s="12"/>
      <c r="B8" s="52" t="s">
        <v>51</v>
      </c>
      <c r="C8" s="52"/>
      <c r="D8" s="52"/>
      <c r="E8" s="52"/>
      <c r="F8" s="52"/>
      <c r="G8" s="52"/>
      <c r="H8" s="52"/>
      <c r="I8" s="17"/>
      <c r="J8" s="17"/>
      <c r="K8" s="17"/>
      <c r="L8" s="39">
        <f>'Brennstoffeinsatz Unternehmen'!L8*0.755*43.5*0.0731</f>
        <v>0</v>
      </c>
      <c r="M8" s="39">
        <f>'Brennstoffeinsatz Unternehmen'!M8*0.72*44.3*0.07</f>
        <v>0</v>
      </c>
      <c r="N8" s="39">
        <f>'Brennstoffeinsatz Unternehmen'!N8*0.845*42.8*0.074</f>
        <v>0</v>
      </c>
      <c r="O8" s="39">
        <f>'Brennstoffeinsatz Unternehmen'!O8*0.845*42.8*0.074</f>
        <v>0</v>
      </c>
      <c r="P8" s="39">
        <f>'Brennstoffeinsatz Unternehmen'!P8*1*39.5*0.0799</f>
        <v>0</v>
      </c>
      <c r="Q8" s="39">
        <f>'Brennstoffeinsatz Unternehmen'!Q8*1*45.7*0.0663</f>
        <v>0</v>
      </c>
      <c r="R8" s="39">
        <f>'Brennstoffeinsatz Unternehmen'!R8*3.2508*1*0.056</f>
        <v>0</v>
      </c>
      <c r="S8" s="40">
        <f>SUM(L8:R8)</f>
        <v>0</v>
      </c>
      <c r="T8" s="12"/>
    </row>
    <row r="9" spans="1:20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2"/>
    </row>
    <row r="10" spans="1:20" x14ac:dyDescent="0.2">
      <c r="A10" s="12"/>
      <c r="B10" s="52" t="s">
        <v>41</v>
      </c>
      <c r="C10" s="52"/>
      <c r="D10" s="52"/>
      <c r="E10" s="52"/>
      <c r="F10" s="52"/>
      <c r="G10" s="52"/>
      <c r="H10" s="52"/>
      <c r="I10" s="17"/>
      <c r="J10" s="17"/>
      <c r="K10" s="17"/>
      <c r="L10" s="39">
        <f>'Brennstoffeinsatz Unternehmen'!L10*0.755*43.5*0.0731</f>
        <v>0</v>
      </c>
      <c r="M10" s="39">
        <f>'Brennstoffeinsatz Unternehmen'!M10*0.72*44.3*0.07</f>
        <v>0</v>
      </c>
      <c r="N10" s="39">
        <f>'Brennstoffeinsatz Unternehmen'!N10*0.845*42.8*0.074</f>
        <v>0</v>
      </c>
      <c r="O10" s="39">
        <f>'Brennstoffeinsatz Unternehmen'!O10*0.845*42.8*0.074</f>
        <v>0</v>
      </c>
      <c r="P10" s="39">
        <f>'Brennstoffeinsatz Unternehmen'!P10*1*39.5*0.0799</f>
        <v>0</v>
      </c>
      <c r="Q10" s="39">
        <f>'Brennstoffeinsatz Unternehmen'!Q10*1*45.7*0.0663</f>
        <v>0</v>
      </c>
      <c r="R10" s="39">
        <f>'Brennstoffeinsatz Unternehmen'!R10*3.2508*1*0.056</f>
        <v>0</v>
      </c>
      <c r="S10" s="40">
        <f>SUM(L10:R10)</f>
        <v>0</v>
      </c>
      <c r="T10" s="12"/>
    </row>
    <row r="11" spans="1:20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2"/>
    </row>
    <row r="12" spans="1:20" x14ac:dyDescent="0.2">
      <c r="A12" s="12"/>
      <c r="B12" s="53" t="s">
        <v>42</v>
      </c>
      <c r="C12" s="53"/>
      <c r="D12" s="53"/>
      <c r="E12" s="53"/>
      <c r="F12" s="53"/>
      <c r="G12" s="53"/>
      <c r="H12" s="53"/>
      <c r="I12" s="17"/>
      <c r="J12" s="17"/>
      <c r="K12" s="17"/>
      <c r="L12" s="39">
        <f>'Brennstoffeinsatz Unternehmen'!L12*0.755*43.5*0.0731</f>
        <v>0</v>
      </c>
      <c r="M12" s="39">
        <f>'Brennstoffeinsatz Unternehmen'!M12*0.72*44.3*0.07</f>
        <v>0</v>
      </c>
      <c r="N12" s="39">
        <f>'Brennstoffeinsatz Unternehmen'!N12*0.845*42.8*0.074</f>
        <v>0</v>
      </c>
      <c r="O12" s="39">
        <f>'Brennstoffeinsatz Unternehmen'!O12*0.845*42.8*0.074</f>
        <v>0</v>
      </c>
      <c r="P12" s="39">
        <f>'Brennstoffeinsatz Unternehmen'!P12*1*39.5*0.0799</f>
        <v>0</v>
      </c>
      <c r="Q12" s="39">
        <f>'Brennstoffeinsatz Unternehmen'!Q12*1*45.7*0.0663</f>
        <v>0</v>
      </c>
      <c r="R12" s="39">
        <f>'Brennstoffeinsatz Unternehmen'!R12*3.2508*1*0.056</f>
        <v>0</v>
      </c>
      <c r="S12" s="40">
        <f>SUM(L12:R12)</f>
        <v>0</v>
      </c>
      <c r="T12" s="12"/>
    </row>
    <row r="13" spans="1:20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2"/>
    </row>
    <row r="14" spans="1:20" x14ac:dyDescent="0.2">
      <c r="A14" s="12"/>
      <c r="B14" s="54" t="s">
        <v>16</v>
      </c>
      <c r="C14" s="54"/>
      <c r="D14" s="54"/>
      <c r="E14" s="54"/>
      <c r="F14" s="54"/>
      <c r="G14" s="54"/>
      <c r="H14" s="54"/>
      <c r="I14" s="17"/>
      <c r="J14" s="23" t="s">
        <v>49</v>
      </c>
      <c r="K14" s="17"/>
      <c r="L14" s="24" t="e">
        <f>(L12+L10)/L8</f>
        <v>#DIV/0!</v>
      </c>
      <c r="M14" s="24" t="e">
        <f t="shared" ref="M14:S14" si="0">(M12+M10)/M8</f>
        <v>#DIV/0!</v>
      </c>
      <c r="N14" s="24" t="e">
        <f t="shared" si="0"/>
        <v>#DIV/0!</v>
      </c>
      <c r="O14" s="24" t="e">
        <f t="shared" si="0"/>
        <v>#DIV/0!</v>
      </c>
      <c r="P14" s="24" t="e">
        <f t="shared" si="0"/>
        <v>#DIV/0!</v>
      </c>
      <c r="Q14" s="24" t="e">
        <f t="shared" si="0"/>
        <v>#DIV/0!</v>
      </c>
      <c r="R14" s="24" t="e">
        <f t="shared" si="0"/>
        <v>#DIV/0!</v>
      </c>
      <c r="S14" s="24" t="e">
        <f t="shared" si="0"/>
        <v>#DIV/0!</v>
      </c>
      <c r="T14" s="12"/>
    </row>
    <row r="15" spans="1:20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2"/>
    </row>
    <row r="16" spans="1:20" x14ac:dyDescent="0.2">
      <c r="A16" s="12"/>
      <c r="B16" s="12"/>
      <c r="C16" s="52" t="s">
        <v>43</v>
      </c>
      <c r="D16" s="52"/>
      <c r="E16" s="52"/>
      <c r="F16" s="52"/>
      <c r="G16" s="52"/>
      <c r="H16" s="52"/>
      <c r="I16" s="17"/>
      <c r="J16" s="17"/>
      <c r="K16" s="17"/>
      <c r="L16" s="39">
        <f>'Brennstoffeinsatz Unternehmen'!L16*0.755*43.5*0.0731</f>
        <v>0</v>
      </c>
      <c r="M16" s="39">
        <f>'Brennstoffeinsatz Unternehmen'!M16*0.72*44.3*0.07</f>
        <v>0</v>
      </c>
      <c r="N16" s="39">
        <f>'Brennstoffeinsatz Unternehmen'!N16*0.845*42.8*0.074</f>
        <v>0</v>
      </c>
      <c r="O16" s="39">
        <f>'Brennstoffeinsatz Unternehmen'!O16*0.845*42.8*0.074</f>
        <v>0</v>
      </c>
      <c r="P16" s="39">
        <f>'Brennstoffeinsatz Unternehmen'!P16*1*39.5*0.0799</f>
        <v>0</v>
      </c>
      <c r="Q16" s="39">
        <f>'Brennstoffeinsatz Unternehmen'!Q16*1*45.7*0.0663</f>
        <v>0</v>
      </c>
      <c r="R16" s="39">
        <f>'Brennstoffeinsatz Unternehmen'!R16*3.2508*1*0.056</f>
        <v>0</v>
      </c>
      <c r="S16" s="40">
        <f>SUM(L16:R16)</f>
        <v>0</v>
      </c>
      <c r="T16" s="12"/>
    </row>
    <row r="17" spans="1:20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2"/>
    </row>
    <row r="18" spans="1:20" x14ac:dyDescent="0.2">
      <c r="A18" s="12"/>
      <c r="B18" s="12"/>
      <c r="C18" s="52" t="s">
        <v>44</v>
      </c>
      <c r="D18" s="52"/>
      <c r="E18" s="52"/>
      <c r="F18" s="52"/>
      <c r="G18" s="52"/>
      <c r="H18" s="52"/>
      <c r="I18" s="17"/>
      <c r="J18" s="17"/>
      <c r="K18" s="17"/>
      <c r="L18" s="39">
        <f>'Brennstoffeinsatz Unternehmen'!L18*0.755*43.5*0.0731</f>
        <v>0</v>
      </c>
      <c r="M18" s="39">
        <f>'Brennstoffeinsatz Unternehmen'!M18*0.72*44.3*0.07</f>
        <v>0</v>
      </c>
      <c r="N18" s="39">
        <f>'Brennstoffeinsatz Unternehmen'!N18*0.845*42.8*0.074</f>
        <v>0</v>
      </c>
      <c r="O18" s="39">
        <f>'Brennstoffeinsatz Unternehmen'!O18*0.845*42.8*0.074</f>
        <v>0</v>
      </c>
      <c r="P18" s="39">
        <f>'Brennstoffeinsatz Unternehmen'!P18*1*39.5*0.0799</f>
        <v>0</v>
      </c>
      <c r="Q18" s="39">
        <f>'Brennstoffeinsatz Unternehmen'!Q18*1*45.7*0.0663</f>
        <v>0</v>
      </c>
      <c r="R18" s="39">
        <f>'Brennstoffeinsatz Unternehmen'!R18*3.2508*1*0.056</f>
        <v>0</v>
      </c>
      <c r="S18" s="40">
        <f>SUM(L18:R18)</f>
        <v>0</v>
      </c>
      <c r="T18" s="12"/>
    </row>
    <row r="19" spans="1:20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2"/>
    </row>
    <row r="20" spans="1:20" x14ac:dyDescent="0.2">
      <c r="A20" s="12"/>
      <c r="B20" s="12"/>
      <c r="C20" s="52" t="s">
        <v>45</v>
      </c>
      <c r="D20" s="52"/>
      <c r="E20" s="52"/>
      <c r="F20" s="52"/>
      <c r="G20" s="52"/>
      <c r="H20" s="52"/>
      <c r="I20" s="17"/>
      <c r="J20" s="17"/>
      <c r="K20" s="17"/>
      <c r="L20" s="39">
        <f>'Brennstoffeinsatz Unternehmen'!L20*0.755*43.5*0.0731</f>
        <v>0</v>
      </c>
      <c r="M20" s="39">
        <f>'Brennstoffeinsatz Unternehmen'!M20*0.72*44.3*0.07</f>
        <v>0</v>
      </c>
      <c r="N20" s="39">
        <f>'Brennstoffeinsatz Unternehmen'!N20*0.845*42.8*0.074</f>
        <v>0</v>
      </c>
      <c r="O20" s="39">
        <f>'Brennstoffeinsatz Unternehmen'!O20*0.845*42.8*0.074</f>
        <v>0</v>
      </c>
      <c r="P20" s="39">
        <f>'Brennstoffeinsatz Unternehmen'!P20*1*39.5*0.0799</f>
        <v>0</v>
      </c>
      <c r="Q20" s="39">
        <f>'Brennstoffeinsatz Unternehmen'!Q20*1*45.7*0.0663</f>
        <v>0</v>
      </c>
      <c r="R20" s="39">
        <f>'Brennstoffeinsatz Unternehmen'!R20*3.2508*1*0.056</f>
        <v>0</v>
      </c>
      <c r="S20" s="40">
        <f>SUM(L20:R20)</f>
        <v>0</v>
      </c>
      <c r="T20" s="12"/>
    </row>
    <row r="21" spans="1:20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2"/>
    </row>
    <row r="22" spans="1:20" x14ac:dyDescent="0.2">
      <c r="A22" s="12"/>
      <c r="B22" s="12"/>
      <c r="C22" s="53" t="s">
        <v>46</v>
      </c>
      <c r="D22" s="53"/>
      <c r="E22" s="53"/>
      <c r="F22" s="53"/>
      <c r="G22" s="53"/>
      <c r="H22" s="53"/>
      <c r="I22" s="17"/>
      <c r="J22" s="17"/>
      <c r="K22" s="17"/>
      <c r="L22" s="39">
        <f>'Brennstoffeinsatz Unternehmen'!L22*0.755*43.5*0.0731</f>
        <v>0</v>
      </c>
      <c r="M22" s="39">
        <f>'Brennstoffeinsatz Unternehmen'!M22*0.72*44.3*0.07</f>
        <v>0</v>
      </c>
      <c r="N22" s="39">
        <f>'Brennstoffeinsatz Unternehmen'!N22*0.845*42.8*0.074</f>
        <v>0</v>
      </c>
      <c r="O22" s="39">
        <f>'Brennstoffeinsatz Unternehmen'!O22*0.845*42.8*0.074</f>
        <v>0</v>
      </c>
      <c r="P22" s="39">
        <f>'Brennstoffeinsatz Unternehmen'!P22*1*39.5*0.0799</f>
        <v>0</v>
      </c>
      <c r="Q22" s="39">
        <f>'Brennstoffeinsatz Unternehmen'!Q22*1*45.7*0.0663</f>
        <v>0</v>
      </c>
      <c r="R22" s="39">
        <f>'Brennstoffeinsatz Unternehmen'!R22*3.2508*1*0.056</f>
        <v>0</v>
      </c>
      <c r="S22" s="40">
        <f>SUM(L22:R22)</f>
        <v>0</v>
      </c>
      <c r="T22" s="12"/>
    </row>
    <row r="23" spans="1:20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2"/>
    </row>
    <row r="24" spans="1:20" x14ac:dyDescent="0.2">
      <c r="A24" s="12"/>
      <c r="B24" s="12"/>
      <c r="C24" s="12"/>
      <c r="D24" s="52" t="s">
        <v>47</v>
      </c>
      <c r="E24" s="52"/>
      <c r="F24" s="52"/>
      <c r="G24" s="52"/>
      <c r="H24" s="52"/>
      <c r="I24" s="17"/>
      <c r="J24" s="17"/>
      <c r="K24" s="17"/>
      <c r="L24" s="39">
        <f>'Brennstoffeinsatz Unternehmen'!L24*L22</f>
        <v>0</v>
      </c>
      <c r="M24" s="39">
        <f>'Brennstoffeinsatz Unternehmen'!M24*M22</f>
        <v>0</v>
      </c>
      <c r="N24" s="39">
        <f>'Brennstoffeinsatz Unternehmen'!N24*N22</f>
        <v>0</v>
      </c>
      <c r="O24" s="39">
        <f>'Brennstoffeinsatz Unternehmen'!O24*O22</f>
        <v>0</v>
      </c>
      <c r="P24" s="39">
        <f>'Brennstoffeinsatz Unternehmen'!P24*P22</f>
        <v>0</v>
      </c>
      <c r="Q24" s="39">
        <f>'Brennstoffeinsatz Unternehmen'!Q24*Q22</f>
        <v>0</v>
      </c>
      <c r="R24" s="39">
        <f>'Brennstoffeinsatz Unternehmen'!R24*R22</f>
        <v>0</v>
      </c>
      <c r="S24" s="40">
        <f>SUM(L24:R24)</f>
        <v>0</v>
      </c>
      <c r="T24" s="12"/>
    </row>
    <row r="25" spans="1:20" ht="13.5" thickBo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2"/>
    </row>
    <row r="26" spans="1:20" ht="25.5" customHeight="1" thickBot="1" x14ac:dyDescent="0.25">
      <c r="A26" s="12"/>
      <c r="B26" s="12"/>
      <c r="C26" s="12"/>
      <c r="D26" s="53" t="s">
        <v>211</v>
      </c>
      <c r="E26" s="53"/>
      <c r="F26" s="53"/>
      <c r="G26" s="53"/>
      <c r="H26" s="53"/>
      <c r="I26" s="18"/>
      <c r="J26" s="18"/>
      <c r="K26" s="18"/>
      <c r="L26" s="40">
        <f>'Brennstoffeinsatz Unternehmen'!L26*0.755*43.5*0.0731</f>
        <v>0</v>
      </c>
      <c r="M26" s="40">
        <f>'Brennstoffeinsatz Unternehmen'!M26*0.72*44.3*0.07</f>
        <v>0</v>
      </c>
      <c r="N26" s="40">
        <f>'Brennstoffeinsatz Unternehmen'!N26*0.845*42.8*0.074</f>
        <v>0</v>
      </c>
      <c r="O26" s="40">
        <f>'Brennstoffeinsatz Unternehmen'!O26*0.845*42.8*0.074</f>
        <v>0</v>
      </c>
      <c r="P26" s="40">
        <f>'Brennstoffeinsatz Unternehmen'!P26*1*39.5*0.0799</f>
        <v>0</v>
      </c>
      <c r="Q26" s="40">
        <f>'Brennstoffeinsatz Unternehmen'!Q26*1*45.7*0.0663</f>
        <v>0</v>
      </c>
      <c r="R26" s="40">
        <f>'Brennstoffeinsatz Unternehmen'!R26*3.2508*1*0.056</f>
        <v>0</v>
      </c>
      <c r="S26" s="41">
        <f>SUM(L26:R26)</f>
        <v>0</v>
      </c>
      <c r="T26" s="12"/>
    </row>
    <row r="27" spans="1:20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</sheetData>
  <mergeCells count="12">
    <mergeCell ref="B14:H14"/>
    <mergeCell ref="C16:H16"/>
    <mergeCell ref="B2:H2"/>
    <mergeCell ref="B6:H6"/>
    <mergeCell ref="B8:H8"/>
    <mergeCell ref="B10:H10"/>
    <mergeCell ref="B12:H12"/>
    <mergeCell ref="C18:H18"/>
    <mergeCell ref="C20:H20"/>
    <mergeCell ref="C22:H22"/>
    <mergeCell ref="D24:H24"/>
    <mergeCell ref="D26:H2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29"/>
  <sheetViews>
    <sheetView workbookViewId="0"/>
  </sheetViews>
  <sheetFormatPr baseColWidth="10" defaultRowHeight="12.75" x14ac:dyDescent="0.2"/>
  <cols>
    <col min="1" max="1" width="11" style="4"/>
    <col min="2" max="2" width="26" style="4" bestFit="1" customWidth="1"/>
    <col min="3" max="8" width="11" style="4"/>
    <col min="9" max="9" width="1.625" style="4" customWidth="1"/>
    <col min="10" max="10" width="11" style="4"/>
    <col min="11" max="11" width="1.625" style="4" customWidth="1"/>
    <col min="12" max="16384" width="11" style="4"/>
  </cols>
  <sheetData>
    <row r="1" spans="1:20" x14ac:dyDescent="0.2">
      <c r="A1" s="1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2"/>
    </row>
    <row r="2" spans="1:20" x14ac:dyDescent="0.2">
      <c r="A2" s="12"/>
      <c r="B2" s="9" t="s">
        <v>209</v>
      </c>
      <c r="C2" s="20">
        <v>42.6</v>
      </c>
      <c r="D2" s="9"/>
      <c r="E2" s="9"/>
      <c r="F2" s="9"/>
      <c r="G2" s="9"/>
      <c r="H2" s="9"/>
      <c r="I2" s="12"/>
      <c r="J2" s="12"/>
      <c r="K2" s="12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9</v>
      </c>
      <c r="S2" s="15" t="s">
        <v>22</v>
      </c>
      <c r="T2" s="12"/>
    </row>
    <row r="3" spans="1:20" x14ac:dyDescent="0.2">
      <c r="A3" s="12"/>
      <c r="B3" s="19" t="s">
        <v>213</v>
      </c>
      <c r="C3" s="9"/>
      <c r="D3" s="9"/>
      <c r="E3" s="9"/>
      <c r="F3" s="9"/>
      <c r="G3" s="9"/>
      <c r="H3" s="9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2"/>
    </row>
    <row r="4" spans="1:20" x14ac:dyDescent="0.2">
      <c r="A4" s="12"/>
      <c r="B4" s="12"/>
      <c r="C4" s="12"/>
      <c r="D4" s="12"/>
      <c r="E4" s="12"/>
      <c r="F4" s="12"/>
      <c r="G4" s="12"/>
      <c r="H4" s="12"/>
      <c r="I4" s="12"/>
      <c r="J4" s="9" t="s">
        <v>17</v>
      </c>
      <c r="K4" s="12"/>
      <c r="L4" s="9" t="s">
        <v>191</v>
      </c>
      <c r="M4" s="9" t="s">
        <v>191</v>
      </c>
      <c r="N4" s="9" t="s">
        <v>191</v>
      </c>
      <c r="O4" s="9" t="s">
        <v>191</v>
      </c>
      <c r="P4" s="9" t="s">
        <v>191</v>
      </c>
      <c r="Q4" s="9" t="s">
        <v>191</v>
      </c>
      <c r="R4" s="9" t="s">
        <v>191</v>
      </c>
      <c r="S4" s="15" t="s">
        <v>191</v>
      </c>
      <c r="T4" s="12"/>
    </row>
    <row r="5" spans="1:20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</row>
    <row r="6" spans="1:20" ht="12.75" customHeight="1" x14ac:dyDescent="0.2">
      <c r="A6" s="12"/>
      <c r="B6" s="52" t="s">
        <v>217</v>
      </c>
      <c r="C6" s="52"/>
      <c r="D6" s="52"/>
      <c r="E6" s="52"/>
      <c r="F6" s="52"/>
      <c r="G6" s="52"/>
      <c r="H6" s="52"/>
      <c r="I6" s="17"/>
      <c r="J6" s="17"/>
      <c r="K6" s="17"/>
      <c r="L6" s="39">
        <f>('Brennstoffeinsatz Unternehmen'!L6*0.755*43.5)/1000*$C$2</f>
        <v>0</v>
      </c>
      <c r="M6" s="39">
        <f>('Brennstoffeinsatz Unternehmen'!M6*0.72*44.3)/1000*$C$2</f>
        <v>0</v>
      </c>
      <c r="N6" s="39">
        <f>('Brennstoffeinsatz Unternehmen'!N6*0.845*42.8)/1000*$C$2</f>
        <v>0</v>
      </c>
      <c r="O6" s="39">
        <f>('Brennstoffeinsatz Unternehmen'!O6*0.845*42.8)/1000*$C$2</f>
        <v>0</v>
      </c>
      <c r="P6" s="39">
        <f>('Brennstoffeinsatz Unternehmen'!P6*1*39.5)/1000*$C$2</f>
        <v>0</v>
      </c>
      <c r="Q6" s="39">
        <f>('Brennstoffeinsatz Unternehmen'!Q6*1*45.7)/1000*$C$2</f>
        <v>0</v>
      </c>
      <c r="R6" s="39">
        <f>('Brennstoffeinsatz Unternehmen'!R6*3.2508*1)/1000*$C$2</f>
        <v>0</v>
      </c>
      <c r="S6" s="40">
        <f>SUM(L6:R6)</f>
        <v>0</v>
      </c>
      <c r="T6" s="12"/>
    </row>
    <row r="7" spans="1:20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21"/>
      <c r="M7" s="21"/>
      <c r="N7" s="21"/>
      <c r="O7" s="21"/>
      <c r="P7" s="21"/>
      <c r="Q7" s="21"/>
      <c r="R7" s="21"/>
      <c r="S7" s="22"/>
      <c r="T7" s="12"/>
    </row>
    <row r="8" spans="1:20" ht="12.75" customHeight="1" x14ac:dyDescent="0.2">
      <c r="A8" s="12"/>
      <c r="B8" s="52" t="s">
        <v>218</v>
      </c>
      <c r="C8" s="52"/>
      <c r="D8" s="52"/>
      <c r="E8" s="52"/>
      <c r="F8" s="52"/>
      <c r="G8" s="52"/>
      <c r="H8" s="52"/>
      <c r="I8" s="17"/>
      <c r="J8" s="17"/>
      <c r="K8" s="17"/>
      <c r="L8" s="39">
        <f>('Brennstoffeinsatz Unternehmen'!L8*0.755*43.5)/1000*$C$2</f>
        <v>0</v>
      </c>
      <c r="M8" s="39">
        <f>('Brennstoffeinsatz Unternehmen'!M8*0.72*44.3)/1000*$C$2</f>
        <v>0</v>
      </c>
      <c r="N8" s="39">
        <f>('Brennstoffeinsatz Unternehmen'!N8*0.845*42.8)/1000*$C$2</f>
        <v>0</v>
      </c>
      <c r="O8" s="39">
        <f>('Brennstoffeinsatz Unternehmen'!O8*0.845*42.8)/1000*$C$2</f>
        <v>0</v>
      </c>
      <c r="P8" s="39">
        <f>('Brennstoffeinsatz Unternehmen'!P8*1*39.5)/1000*$C$2</f>
        <v>0</v>
      </c>
      <c r="Q8" s="39">
        <f>('Brennstoffeinsatz Unternehmen'!Q8*1*45.7)/1000*$C$2</f>
        <v>0</v>
      </c>
      <c r="R8" s="39">
        <f>('Brennstoffeinsatz Unternehmen'!R8*3.2508*1)/1000*$C$2</f>
        <v>0</v>
      </c>
      <c r="S8" s="40">
        <f>SUM(L8:R8)</f>
        <v>0</v>
      </c>
      <c r="T8" s="12"/>
    </row>
    <row r="9" spans="1:20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21"/>
      <c r="M9" s="21"/>
      <c r="N9" s="21"/>
      <c r="O9" s="21"/>
      <c r="P9" s="21"/>
      <c r="Q9" s="21"/>
      <c r="R9" s="21"/>
      <c r="S9" s="22"/>
      <c r="T9" s="12"/>
    </row>
    <row r="10" spans="1:20" x14ac:dyDescent="0.2">
      <c r="A10" s="12"/>
      <c r="B10" s="52" t="s">
        <v>219</v>
      </c>
      <c r="C10" s="52"/>
      <c r="D10" s="52"/>
      <c r="E10" s="52"/>
      <c r="F10" s="52"/>
      <c r="G10" s="52"/>
      <c r="H10" s="52"/>
      <c r="I10" s="17"/>
      <c r="J10" s="17"/>
      <c r="K10" s="17"/>
      <c r="L10" s="39">
        <f>('Brennstoffeinsatz Unternehmen'!L10*0.755*43.5)/1000*$C$2</f>
        <v>0</v>
      </c>
      <c r="M10" s="39">
        <f>('Brennstoffeinsatz Unternehmen'!M10*0.72*44.3)/1000*$C$2</f>
        <v>0</v>
      </c>
      <c r="N10" s="39">
        <f>('Brennstoffeinsatz Unternehmen'!N10*0.845*42.8)/1000*$C$2</f>
        <v>0</v>
      </c>
      <c r="O10" s="39">
        <f>('Brennstoffeinsatz Unternehmen'!O10*0.845*42.8)/1000*$C$2</f>
        <v>0</v>
      </c>
      <c r="P10" s="39">
        <f>('Brennstoffeinsatz Unternehmen'!P10*1*39.5)/1000*$C$2</f>
        <v>0</v>
      </c>
      <c r="Q10" s="39">
        <f>('Brennstoffeinsatz Unternehmen'!Q10*1*45.7)/1000*$C$2</f>
        <v>0</v>
      </c>
      <c r="R10" s="39">
        <f>('Brennstoffeinsatz Unternehmen'!R10*3.2508*1)/1000*$C$2</f>
        <v>0</v>
      </c>
      <c r="S10" s="40">
        <f>SUM(L10:R10)</f>
        <v>0</v>
      </c>
      <c r="T10" s="12"/>
    </row>
    <row r="11" spans="1:20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1"/>
      <c r="M11" s="21"/>
      <c r="N11" s="21"/>
      <c r="O11" s="21"/>
      <c r="P11" s="21"/>
      <c r="Q11" s="21"/>
      <c r="R11" s="21"/>
      <c r="S11" s="22"/>
      <c r="T11" s="12"/>
    </row>
    <row r="12" spans="1:20" ht="12.75" customHeight="1" x14ac:dyDescent="0.2">
      <c r="A12" s="12"/>
      <c r="B12" s="53" t="s">
        <v>220</v>
      </c>
      <c r="C12" s="53"/>
      <c r="D12" s="53"/>
      <c r="E12" s="53"/>
      <c r="F12" s="53"/>
      <c r="G12" s="53"/>
      <c r="H12" s="53"/>
      <c r="I12" s="17"/>
      <c r="J12" s="17"/>
      <c r="K12" s="17"/>
      <c r="L12" s="39">
        <f>('Brennstoffeinsatz Unternehmen'!L12*0.755*43.5)/1000*$C$2</f>
        <v>0</v>
      </c>
      <c r="M12" s="39">
        <f>('Brennstoffeinsatz Unternehmen'!M12*0.72*44.3)/1000*$C$2</f>
        <v>0</v>
      </c>
      <c r="N12" s="39">
        <f>('Brennstoffeinsatz Unternehmen'!N12*0.845*42.8)/1000*$C$2</f>
        <v>0</v>
      </c>
      <c r="O12" s="39">
        <f>('Brennstoffeinsatz Unternehmen'!O12*0.845*42.8)/1000*$C$2</f>
        <v>0</v>
      </c>
      <c r="P12" s="39">
        <f>('Brennstoffeinsatz Unternehmen'!P12*1*39.5)/1000*$C$2</f>
        <v>0</v>
      </c>
      <c r="Q12" s="39">
        <f>('Brennstoffeinsatz Unternehmen'!Q12*1*45.7)/1000*$C$2</f>
        <v>0</v>
      </c>
      <c r="R12" s="39">
        <f>('Brennstoffeinsatz Unternehmen'!R12*3.2508*1)/1000*$C$2</f>
        <v>0</v>
      </c>
      <c r="S12" s="40">
        <f>SUM(L12:R12)</f>
        <v>0</v>
      </c>
      <c r="T12" s="12"/>
    </row>
    <row r="13" spans="1:20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2"/>
    </row>
    <row r="14" spans="1:20" ht="12.75" customHeight="1" x14ac:dyDescent="0.2">
      <c r="A14" s="12"/>
      <c r="B14" s="54" t="s">
        <v>16</v>
      </c>
      <c r="C14" s="54"/>
      <c r="D14" s="54"/>
      <c r="E14" s="54"/>
      <c r="F14" s="54"/>
      <c r="G14" s="54"/>
      <c r="H14" s="54"/>
      <c r="I14" s="17"/>
      <c r="J14" s="23" t="s">
        <v>49</v>
      </c>
      <c r="K14" s="17"/>
      <c r="L14" s="24" t="e">
        <f>(L12+L10)/L8</f>
        <v>#DIV/0!</v>
      </c>
      <c r="M14" s="24" t="e">
        <f t="shared" ref="M14:S14" si="0">(M12+M10)/M8</f>
        <v>#DIV/0!</v>
      </c>
      <c r="N14" s="24" t="e">
        <f t="shared" si="0"/>
        <v>#DIV/0!</v>
      </c>
      <c r="O14" s="24" t="e">
        <f t="shared" si="0"/>
        <v>#DIV/0!</v>
      </c>
      <c r="P14" s="24" t="e">
        <f t="shared" si="0"/>
        <v>#DIV/0!</v>
      </c>
      <c r="Q14" s="24" t="e">
        <f t="shared" si="0"/>
        <v>#DIV/0!</v>
      </c>
      <c r="R14" s="24" t="e">
        <f t="shared" si="0"/>
        <v>#DIV/0!</v>
      </c>
      <c r="S14" s="24" t="e">
        <f t="shared" si="0"/>
        <v>#DIV/0!</v>
      </c>
      <c r="T14" s="12"/>
    </row>
    <row r="15" spans="1:20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2"/>
    </row>
    <row r="16" spans="1:20" x14ac:dyDescent="0.2">
      <c r="A16" s="12"/>
      <c r="B16" s="12"/>
      <c r="C16" s="52" t="s">
        <v>216</v>
      </c>
      <c r="D16" s="52"/>
      <c r="E16" s="52"/>
      <c r="F16" s="52"/>
      <c r="G16" s="52"/>
      <c r="H16" s="52"/>
      <c r="I16" s="17"/>
      <c r="J16" s="17"/>
      <c r="K16" s="17"/>
      <c r="L16" s="39">
        <f>('Brennstoffeinsatz Unternehmen'!L16*0.755*43.5)/1000*$C$2</f>
        <v>0</v>
      </c>
      <c r="M16" s="39">
        <f>('Brennstoffeinsatz Unternehmen'!M16*0.72*44.3)/1000*$C$2</f>
        <v>0</v>
      </c>
      <c r="N16" s="39">
        <f>('Brennstoffeinsatz Unternehmen'!N16*0.845*42.8)/1000*$C$2</f>
        <v>0</v>
      </c>
      <c r="O16" s="39">
        <f>('Brennstoffeinsatz Unternehmen'!O16*0.845*42.8)/1000*$C$2</f>
        <v>0</v>
      </c>
      <c r="P16" s="39">
        <f>('Brennstoffeinsatz Unternehmen'!P16*1*39.5)/1000*$C$2</f>
        <v>0</v>
      </c>
      <c r="Q16" s="39">
        <f>('Brennstoffeinsatz Unternehmen'!Q16*1*45.7)/1000*$C$2</f>
        <v>0</v>
      </c>
      <c r="R16" s="39">
        <f>('Brennstoffeinsatz Unternehmen'!R16*3.2508*1)/1000*$C$2</f>
        <v>0</v>
      </c>
      <c r="S16" s="40">
        <f>SUM(L16:R16)</f>
        <v>0</v>
      </c>
      <c r="T16" s="12"/>
    </row>
    <row r="17" spans="1:20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2"/>
      <c r="T17" s="12"/>
    </row>
    <row r="18" spans="1:20" ht="25.5" customHeight="1" x14ac:dyDescent="0.2">
      <c r="A18" s="12"/>
      <c r="B18" s="12"/>
      <c r="C18" s="52" t="s">
        <v>215</v>
      </c>
      <c r="D18" s="52"/>
      <c r="E18" s="52"/>
      <c r="F18" s="52"/>
      <c r="G18" s="52"/>
      <c r="H18" s="52"/>
      <c r="I18" s="17"/>
      <c r="J18" s="17"/>
      <c r="K18" s="17"/>
      <c r="L18" s="39">
        <f>('Brennstoffeinsatz Unternehmen'!L18*0.755*43.5)/1000*$C$2</f>
        <v>0</v>
      </c>
      <c r="M18" s="39">
        <f>('Brennstoffeinsatz Unternehmen'!M18*0.72*44.3)/1000*$C$2</f>
        <v>0</v>
      </c>
      <c r="N18" s="39">
        <f>('Brennstoffeinsatz Unternehmen'!N18*0.845*42.8)/1000*$C$2</f>
        <v>0</v>
      </c>
      <c r="O18" s="39">
        <f>('Brennstoffeinsatz Unternehmen'!O18*0.845*42.8)/1000*$C$2</f>
        <v>0</v>
      </c>
      <c r="P18" s="39">
        <f>('Brennstoffeinsatz Unternehmen'!P18*1*39.5)/1000*$C$2</f>
        <v>0</v>
      </c>
      <c r="Q18" s="39">
        <f>('Brennstoffeinsatz Unternehmen'!Q18*1*45.7)/1000*$C$2</f>
        <v>0</v>
      </c>
      <c r="R18" s="39">
        <f>('Brennstoffeinsatz Unternehmen'!R18*3.2508*1)/1000*$C$2</f>
        <v>0</v>
      </c>
      <c r="S18" s="40">
        <f>SUM(L18:R18)</f>
        <v>0</v>
      </c>
      <c r="T18" s="12"/>
    </row>
    <row r="19" spans="1:20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2"/>
      <c r="T19" s="12"/>
    </row>
    <row r="20" spans="1:20" ht="25.5" customHeight="1" x14ac:dyDescent="0.2">
      <c r="A20" s="12"/>
      <c r="B20" s="12"/>
      <c r="C20" s="52" t="s">
        <v>214</v>
      </c>
      <c r="D20" s="52"/>
      <c r="E20" s="52"/>
      <c r="F20" s="52"/>
      <c r="G20" s="52"/>
      <c r="H20" s="52"/>
      <c r="I20" s="17"/>
      <c r="J20" s="17"/>
      <c r="K20" s="17"/>
      <c r="L20" s="39">
        <f>('Brennstoffeinsatz Unternehmen'!L20*0.755*43.5)/1000*$C$2</f>
        <v>0</v>
      </c>
      <c r="M20" s="39">
        <f>('Brennstoffeinsatz Unternehmen'!M20*0.72*44.3)/1000*$C$2</f>
        <v>0</v>
      </c>
      <c r="N20" s="39">
        <f>('Brennstoffeinsatz Unternehmen'!N20*0.845*42.8)/1000*$C$2</f>
        <v>0</v>
      </c>
      <c r="O20" s="39">
        <f>('Brennstoffeinsatz Unternehmen'!O20*0.845*42.8)/1000*$C$2</f>
        <v>0</v>
      </c>
      <c r="P20" s="39">
        <f>('Brennstoffeinsatz Unternehmen'!P20*1*39.5)/1000*$C$2</f>
        <v>0</v>
      </c>
      <c r="Q20" s="39">
        <f>('Brennstoffeinsatz Unternehmen'!Q20*1*45.7)/1000*$C$2</f>
        <v>0</v>
      </c>
      <c r="R20" s="39">
        <f>('Brennstoffeinsatz Unternehmen'!R20*3.2508*1)/1000*$C$2</f>
        <v>0</v>
      </c>
      <c r="S20" s="40">
        <f>SUM(L20:R20)</f>
        <v>0</v>
      </c>
      <c r="T20" s="12"/>
    </row>
    <row r="21" spans="1:20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2"/>
      <c r="T21" s="12"/>
    </row>
    <row r="22" spans="1:20" x14ac:dyDescent="0.2">
      <c r="A22" s="12"/>
      <c r="B22" s="12"/>
      <c r="C22" s="53" t="s">
        <v>46</v>
      </c>
      <c r="D22" s="53"/>
      <c r="E22" s="53"/>
      <c r="F22" s="53"/>
      <c r="G22" s="53"/>
      <c r="H22" s="53"/>
      <c r="I22" s="12"/>
      <c r="J22" s="12"/>
      <c r="K22" s="12"/>
      <c r="L22" s="39">
        <f>('Brennstoffeinsatz Unternehmen'!L22*0.755*43.5)/1000*$C$2</f>
        <v>0</v>
      </c>
      <c r="M22" s="39">
        <f>('Brennstoffeinsatz Unternehmen'!M22*0.72*44.3)/1000*$C$2</f>
        <v>0</v>
      </c>
      <c r="N22" s="39">
        <f>('Brennstoffeinsatz Unternehmen'!N22*0.845*42.8)/1000*$C$2</f>
        <v>0</v>
      </c>
      <c r="O22" s="39">
        <f>('Brennstoffeinsatz Unternehmen'!O22*0.845*42.8)/1000*$C$2</f>
        <v>0</v>
      </c>
      <c r="P22" s="39">
        <f>('Brennstoffeinsatz Unternehmen'!P22*1*39.5)/1000*$C$2</f>
        <v>0</v>
      </c>
      <c r="Q22" s="39">
        <f>('Brennstoffeinsatz Unternehmen'!Q22*1*45.7)/1000*$C$2</f>
        <v>0</v>
      </c>
      <c r="R22" s="39">
        <f>('Brennstoffeinsatz Unternehmen'!R22*3.2508*1)/1000*$C$2</f>
        <v>0</v>
      </c>
      <c r="S22" s="40">
        <f>SUM(L22:R22)</f>
        <v>0</v>
      </c>
      <c r="T22" s="12"/>
    </row>
    <row r="23" spans="1:20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7"/>
      <c r="K23" s="17"/>
      <c r="L23" s="12"/>
      <c r="M23" s="12"/>
      <c r="N23" s="12"/>
      <c r="O23" s="12"/>
      <c r="P23" s="12"/>
      <c r="Q23" s="12"/>
      <c r="R23" s="12"/>
      <c r="S23" s="22"/>
      <c r="T23" s="12"/>
    </row>
    <row r="24" spans="1:20" x14ac:dyDescent="0.2">
      <c r="A24" s="12"/>
      <c r="B24" s="12"/>
      <c r="C24" s="12"/>
      <c r="D24" s="52" t="s">
        <v>47</v>
      </c>
      <c r="E24" s="52"/>
      <c r="F24" s="52"/>
      <c r="G24" s="52"/>
      <c r="H24" s="52"/>
      <c r="I24" s="17"/>
      <c r="J24" s="17"/>
      <c r="K24" s="17"/>
      <c r="L24" s="39">
        <f>'Brennstoffeinsatz Unternehmen'!L24*L22</f>
        <v>0</v>
      </c>
      <c r="M24" s="39">
        <f>'Brennstoffeinsatz Unternehmen'!M24*M22</f>
        <v>0</v>
      </c>
      <c r="N24" s="39">
        <f>'Brennstoffeinsatz Unternehmen'!N24*N22</f>
        <v>0</v>
      </c>
      <c r="O24" s="39">
        <f>'Brennstoffeinsatz Unternehmen'!O24*O22</f>
        <v>0</v>
      </c>
      <c r="P24" s="39">
        <f>'Brennstoffeinsatz Unternehmen'!P24*P22</f>
        <v>0</v>
      </c>
      <c r="Q24" s="39">
        <f>'Brennstoffeinsatz Unternehmen'!Q24*Q22</f>
        <v>0</v>
      </c>
      <c r="R24" s="39">
        <f>'Brennstoffeinsatz Unternehmen'!R24*R22</f>
        <v>0</v>
      </c>
      <c r="S24" s="40">
        <f>SUM(L24:R24)</f>
        <v>0</v>
      </c>
      <c r="T24" s="12"/>
    </row>
    <row r="25" spans="1:20" ht="13.5" thickBo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2"/>
      <c r="T25" s="12"/>
    </row>
    <row r="26" spans="1:20" ht="25.5" customHeight="1" thickBot="1" x14ac:dyDescent="0.25">
      <c r="A26" s="12"/>
      <c r="B26" s="12"/>
      <c r="C26" s="12"/>
      <c r="D26" s="53" t="s">
        <v>261</v>
      </c>
      <c r="E26" s="53"/>
      <c r="F26" s="53"/>
      <c r="G26" s="53"/>
      <c r="H26" s="53"/>
      <c r="I26" s="18"/>
      <c r="J26" s="18"/>
      <c r="K26" s="18"/>
      <c r="L26" s="40">
        <f>('Brennstoffeinsatz Unternehmen'!L26*0.755*43.5)/1000*$C$2</f>
        <v>0</v>
      </c>
      <c r="M26" s="40">
        <f>('Brennstoffeinsatz Unternehmen'!M26*0.72*44.3)/1000*$C$2</f>
        <v>0</v>
      </c>
      <c r="N26" s="40">
        <f>('Brennstoffeinsatz Unternehmen'!N26*0.845*42.8)/1000*$C$2</f>
        <v>0</v>
      </c>
      <c r="O26" s="40">
        <f>('Brennstoffeinsatz Unternehmen'!O26*0.845*42.8)/1000*$C$2</f>
        <v>0</v>
      </c>
      <c r="P26" s="40">
        <f>('Brennstoffeinsatz Unternehmen'!P26*1*39.5)/1000*$C$2</f>
        <v>0</v>
      </c>
      <c r="Q26" s="40">
        <f>('Brennstoffeinsatz Unternehmen'!Q26*1*45.7)/1000*$C$2</f>
        <v>0</v>
      </c>
      <c r="R26" s="40">
        <f>('Brennstoffeinsatz Unternehmen'!R26*3.2508*1)/1000*$C$2</f>
        <v>0</v>
      </c>
      <c r="S26" s="41">
        <f>SUM(L26:R26)</f>
        <v>0</v>
      </c>
      <c r="T26" s="12"/>
    </row>
    <row r="27" spans="1:20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9" spans="1:20" ht="12.75" customHeight="1" x14ac:dyDescent="0.2">
      <c r="B29" s="5"/>
    </row>
  </sheetData>
  <mergeCells count="11">
    <mergeCell ref="C16:H16"/>
    <mergeCell ref="B6:H6"/>
    <mergeCell ref="B8:H8"/>
    <mergeCell ref="B10:H10"/>
    <mergeCell ref="B12:H12"/>
    <mergeCell ref="B14:H14"/>
    <mergeCell ref="C18:H18"/>
    <mergeCell ref="C20:H20"/>
    <mergeCell ref="D26:H26"/>
    <mergeCell ref="C22:H22"/>
    <mergeCell ref="D24: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27"/>
  <sheetViews>
    <sheetView workbookViewId="0">
      <selection activeCell="L6" sqref="L6"/>
    </sheetView>
  </sheetViews>
  <sheetFormatPr baseColWidth="10" defaultRowHeight="12.75" x14ac:dyDescent="0.2"/>
  <cols>
    <col min="1" max="7" width="11" style="4"/>
    <col min="8" max="8" width="11" style="4" customWidth="1"/>
    <col min="9" max="9" width="1.625" style="4" customWidth="1"/>
    <col min="10" max="10" width="11" style="4"/>
    <col min="11" max="11" width="1.625" style="4" customWidth="1"/>
    <col min="12" max="16384" width="11" style="4"/>
  </cols>
  <sheetData>
    <row r="1" spans="1:19" x14ac:dyDescent="0.2">
      <c r="A1" s="1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9</v>
      </c>
      <c r="S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">
      <c r="A4" s="12"/>
      <c r="B4" s="12"/>
      <c r="C4" s="12"/>
      <c r="D4" s="12"/>
      <c r="E4" s="12"/>
      <c r="F4" s="12"/>
      <c r="G4" s="12"/>
      <c r="H4" s="12"/>
      <c r="I4" s="12"/>
      <c r="J4" s="9" t="s">
        <v>17</v>
      </c>
      <c r="K4" s="12"/>
      <c r="L4" s="9" t="s">
        <v>18</v>
      </c>
      <c r="M4" s="9" t="s">
        <v>18</v>
      </c>
      <c r="N4" s="9" t="s">
        <v>18</v>
      </c>
      <c r="O4" s="9" t="s">
        <v>18</v>
      </c>
      <c r="P4" s="9" t="s">
        <v>19</v>
      </c>
      <c r="Q4" s="9" t="s">
        <v>19</v>
      </c>
      <c r="R4" s="9" t="s">
        <v>20</v>
      </c>
      <c r="S4" s="12"/>
    </row>
    <row r="5" spans="1:19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x14ac:dyDescent="0.2">
      <c r="A6" s="12"/>
      <c r="B6" s="52" t="s">
        <v>0</v>
      </c>
      <c r="C6" s="52"/>
      <c r="D6" s="52"/>
      <c r="E6" s="52"/>
      <c r="F6" s="52"/>
      <c r="G6" s="52"/>
      <c r="H6" s="52"/>
      <c r="I6" s="17"/>
      <c r="J6" s="17"/>
      <c r="K6" s="17"/>
      <c r="L6" s="38"/>
      <c r="M6" s="38"/>
      <c r="N6" s="38"/>
      <c r="O6" s="38"/>
      <c r="P6" s="38"/>
      <c r="Q6" s="38"/>
      <c r="R6" s="38"/>
      <c r="S6" s="12"/>
    </row>
    <row r="7" spans="1:19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2">
      <c r="A8" s="12"/>
      <c r="B8" s="52" t="s">
        <v>50</v>
      </c>
      <c r="C8" s="52"/>
      <c r="D8" s="52"/>
      <c r="E8" s="52"/>
      <c r="F8" s="52"/>
      <c r="G8" s="52"/>
      <c r="H8" s="52"/>
      <c r="I8" s="17"/>
      <c r="J8" s="17"/>
      <c r="K8" s="17"/>
      <c r="L8" s="38"/>
      <c r="M8" s="38"/>
      <c r="N8" s="38"/>
      <c r="O8" s="38"/>
      <c r="P8" s="38"/>
      <c r="Q8" s="38"/>
      <c r="R8" s="38"/>
      <c r="S8" s="12"/>
    </row>
    <row r="9" spans="1:19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2">
      <c r="A10" s="12"/>
      <c r="B10" s="52" t="s">
        <v>1</v>
      </c>
      <c r="C10" s="52"/>
      <c r="D10" s="52"/>
      <c r="E10" s="52"/>
      <c r="F10" s="52"/>
      <c r="G10" s="52"/>
      <c r="H10" s="52"/>
      <c r="I10" s="17"/>
      <c r="J10" s="17"/>
      <c r="K10" s="17"/>
      <c r="L10" s="38"/>
      <c r="M10" s="38"/>
      <c r="N10" s="38"/>
      <c r="O10" s="38"/>
      <c r="P10" s="38"/>
      <c r="Q10" s="38"/>
      <c r="R10" s="38"/>
      <c r="S10" s="12"/>
    </row>
    <row r="11" spans="1:19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2">
      <c r="A12" s="12"/>
      <c r="B12" s="53" t="s">
        <v>2</v>
      </c>
      <c r="C12" s="53"/>
      <c r="D12" s="53"/>
      <c r="E12" s="53"/>
      <c r="F12" s="53"/>
      <c r="G12" s="53"/>
      <c r="H12" s="53"/>
      <c r="I12" s="17"/>
      <c r="J12" s="17"/>
      <c r="K12" s="17"/>
      <c r="L12" s="38"/>
      <c r="M12" s="38"/>
      <c r="N12" s="38"/>
      <c r="O12" s="38"/>
      <c r="P12" s="38"/>
      <c r="Q12" s="38"/>
      <c r="R12" s="38"/>
      <c r="S12" s="12"/>
    </row>
    <row r="13" spans="1:19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x14ac:dyDescent="0.2">
      <c r="A14" s="12"/>
      <c r="B14" s="54" t="s">
        <v>16</v>
      </c>
      <c r="C14" s="54"/>
      <c r="D14" s="54"/>
      <c r="E14" s="54"/>
      <c r="F14" s="54"/>
      <c r="G14" s="54"/>
      <c r="H14" s="54"/>
      <c r="I14" s="17"/>
      <c r="J14" s="23" t="s">
        <v>49</v>
      </c>
      <c r="K14" s="17"/>
      <c r="L14" s="24" t="e">
        <f>(L12+L10)/L8</f>
        <v>#DIV/0!</v>
      </c>
      <c r="M14" s="24" t="e">
        <f t="shared" ref="M14:R14" si="0">(M12+M10)/M8</f>
        <v>#DIV/0!</v>
      </c>
      <c r="N14" s="24" t="e">
        <f t="shared" si="0"/>
        <v>#DIV/0!</v>
      </c>
      <c r="O14" s="24" t="e">
        <f t="shared" si="0"/>
        <v>#DIV/0!</v>
      </c>
      <c r="P14" s="24" t="e">
        <f t="shared" si="0"/>
        <v>#DIV/0!</v>
      </c>
      <c r="Q14" s="24" t="e">
        <f t="shared" si="0"/>
        <v>#DIV/0!</v>
      </c>
      <c r="R14" s="24" t="e">
        <f t="shared" si="0"/>
        <v>#DIV/0!</v>
      </c>
      <c r="S14" s="12"/>
    </row>
    <row r="15" spans="1:19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2">
      <c r="A16" s="12"/>
      <c r="B16" s="12"/>
      <c r="C16" s="52" t="s">
        <v>3</v>
      </c>
      <c r="D16" s="52"/>
      <c r="E16" s="52"/>
      <c r="F16" s="52"/>
      <c r="G16" s="52"/>
      <c r="H16" s="52"/>
      <c r="I16" s="17"/>
      <c r="J16" s="17"/>
      <c r="K16" s="17"/>
      <c r="L16" s="38"/>
      <c r="M16" s="38"/>
      <c r="N16" s="38"/>
      <c r="O16" s="38"/>
      <c r="P16" s="38"/>
      <c r="Q16" s="38"/>
      <c r="R16" s="38"/>
      <c r="S16" s="12"/>
    </row>
    <row r="17" spans="1:19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x14ac:dyDescent="0.2">
      <c r="A18" s="12"/>
      <c r="B18" s="12"/>
      <c r="C18" s="52" t="s">
        <v>4</v>
      </c>
      <c r="D18" s="52"/>
      <c r="E18" s="52"/>
      <c r="F18" s="52"/>
      <c r="G18" s="52"/>
      <c r="H18" s="52"/>
      <c r="I18" s="17"/>
      <c r="J18" s="17"/>
      <c r="K18" s="17"/>
      <c r="L18" s="38"/>
      <c r="M18" s="38"/>
      <c r="N18" s="38"/>
      <c r="O18" s="38"/>
      <c r="P18" s="38"/>
      <c r="Q18" s="38"/>
      <c r="R18" s="38"/>
      <c r="S18" s="12"/>
    </row>
    <row r="19" spans="1:19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x14ac:dyDescent="0.2">
      <c r="A20" s="12"/>
      <c r="B20" s="12"/>
      <c r="C20" s="52" t="s">
        <v>5</v>
      </c>
      <c r="D20" s="52"/>
      <c r="E20" s="52"/>
      <c r="F20" s="52"/>
      <c r="G20" s="52"/>
      <c r="H20" s="52"/>
      <c r="I20" s="17"/>
      <c r="J20" s="17"/>
      <c r="K20" s="17"/>
      <c r="L20" s="38"/>
      <c r="M20" s="38"/>
      <c r="N20" s="38"/>
      <c r="O20" s="38"/>
      <c r="P20" s="38"/>
      <c r="Q20" s="38"/>
      <c r="R20" s="38"/>
      <c r="S20" s="12"/>
    </row>
    <row r="21" spans="1:19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x14ac:dyDescent="0.2">
      <c r="A22" s="12"/>
      <c r="B22" s="12"/>
      <c r="C22" s="53" t="s">
        <v>6</v>
      </c>
      <c r="D22" s="53"/>
      <c r="E22" s="53"/>
      <c r="F22" s="53"/>
      <c r="G22" s="53"/>
      <c r="H22" s="53"/>
      <c r="I22" s="17"/>
      <c r="J22" s="17"/>
      <c r="K22" s="17"/>
      <c r="L22" s="39">
        <f>L12-L16-L18-L20</f>
        <v>0</v>
      </c>
      <c r="M22" s="39">
        <f t="shared" ref="M22:R22" si="1">M12-M16-M18-M20</f>
        <v>0</v>
      </c>
      <c r="N22" s="39">
        <f t="shared" si="1"/>
        <v>0</v>
      </c>
      <c r="O22" s="39">
        <f t="shared" si="1"/>
        <v>0</v>
      </c>
      <c r="P22" s="39">
        <f t="shared" si="1"/>
        <v>0</v>
      </c>
      <c r="Q22" s="39">
        <f t="shared" si="1"/>
        <v>0</v>
      </c>
      <c r="R22" s="39">
        <f t="shared" si="1"/>
        <v>0</v>
      </c>
      <c r="S22" s="12"/>
    </row>
    <row r="23" spans="1:19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x14ac:dyDescent="0.2">
      <c r="A24" s="12"/>
      <c r="B24" s="12"/>
      <c r="C24" s="12"/>
      <c r="D24" s="52" t="s">
        <v>7</v>
      </c>
      <c r="E24" s="52"/>
      <c r="F24" s="52"/>
      <c r="G24" s="52"/>
      <c r="H24" s="52"/>
      <c r="I24" s="17"/>
      <c r="J24" s="10" t="s">
        <v>49</v>
      </c>
      <c r="K24" s="17"/>
      <c r="L24" s="11"/>
      <c r="M24" s="11"/>
      <c r="N24" s="11"/>
      <c r="O24" s="11"/>
      <c r="P24" s="11"/>
      <c r="Q24" s="11"/>
      <c r="R24" s="11"/>
      <c r="S24" s="12"/>
    </row>
    <row r="25" spans="1:19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5.5" customHeight="1" x14ac:dyDescent="0.2">
      <c r="A26" s="12"/>
      <c r="B26" s="12"/>
      <c r="C26" s="12"/>
      <c r="D26" s="53" t="s">
        <v>8</v>
      </c>
      <c r="E26" s="53"/>
      <c r="F26" s="53"/>
      <c r="G26" s="53"/>
      <c r="H26" s="53"/>
      <c r="I26" s="18"/>
      <c r="J26" s="18"/>
      <c r="K26" s="18"/>
      <c r="L26" s="40">
        <f>L22*(1-L24)</f>
        <v>0</v>
      </c>
      <c r="M26" s="40">
        <f t="shared" ref="M26:R26" si="2">M22*(1-M24)</f>
        <v>0</v>
      </c>
      <c r="N26" s="40">
        <f t="shared" si="2"/>
        <v>0</v>
      </c>
      <c r="O26" s="40">
        <f t="shared" si="2"/>
        <v>0</v>
      </c>
      <c r="P26" s="40">
        <f t="shared" si="2"/>
        <v>0</v>
      </c>
      <c r="Q26" s="40">
        <f t="shared" si="2"/>
        <v>0</v>
      </c>
      <c r="R26" s="40">
        <f t="shared" si="2"/>
        <v>0</v>
      </c>
      <c r="S26" s="12"/>
    </row>
    <row r="27" spans="1:19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</sheetData>
  <mergeCells count="11">
    <mergeCell ref="C16:H16"/>
    <mergeCell ref="B6:H6"/>
    <mergeCell ref="B8:H8"/>
    <mergeCell ref="B10:H10"/>
    <mergeCell ref="B12:H12"/>
    <mergeCell ref="B14:H14"/>
    <mergeCell ref="C18:H18"/>
    <mergeCell ref="C20:H20"/>
    <mergeCell ref="C22:H22"/>
    <mergeCell ref="D24:H24"/>
    <mergeCell ref="D26:H2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27"/>
  <sheetViews>
    <sheetView workbookViewId="0"/>
  </sheetViews>
  <sheetFormatPr baseColWidth="10" defaultRowHeight="12.75" x14ac:dyDescent="0.2"/>
  <cols>
    <col min="1" max="8" width="11" style="4"/>
    <col min="9" max="9" width="1.625" style="4" customWidth="1"/>
    <col min="10" max="10" width="11" style="4"/>
    <col min="11" max="11" width="1.625" style="4" customWidth="1"/>
    <col min="12" max="16384" width="11" style="4"/>
  </cols>
  <sheetData>
    <row r="1" spans="1:20" x14ac:dyDescent="0.2">
      <c r="A1" s="16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">
      <c r="A2" s="12"/>
      <c r="B2" s="55" t="s">
        <v>212</v>
      </c>
      <c r="C2" s="55"/>
      <c r="D2" s="55"/>
      <c r="E2" s="55"/>
      <c r="F2" s="55"/>
      <c r="G2" s="55"/>
      <c r="H2" s="55"/>
      <c r="I2" s="12"/>
      <c r="J2" s="12"/>
      <c r="K2" s="12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9</v>
      </c>
      <c r="S2" s="15" t="s">
        <v>22</v>
      </c>
      <c r="T2" s="12"/>
    </row>
    <row r="3" spans="1:20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2"/>
    </row>
    <row r="4" spans="1:20" x14ac:dyDescent="0.2">
      <c r="A4" s="12"/>
      <c r="B4" s="12"/>
      <c r="C4" s="12"/>
      <c r="D4" s="12"/>
      <c r="E4" s="12"/>
      <c r="F4" s="12"/>
      <c r="G4" s="12"/>
      <c r="H4" s="12"/>
      <c r="I4" s="12"/>
      <c r="J4" s="9" t="s">
        <v>17</v>
      </c>
      <c r="K4" s="12"/>
      <c r="L4" s="9" t="s">
        <v>191</v>
      </c>
      <c r="M4" s="9" t="s">
        <v>191</v>
      </c>
      <c r="N4" s="9" t="s">
        <v>191</v>
      </c>
      <c r="O4" s="9" t="s">
        <v>191</v>
      </c>
      <c r="P4" s="9" t="s">
        <v>191</v>
      </c>
      <c r="Q4" s="9" t="s">
        <v>191</v>
      </c>
      <c r="R4" s="9" t="s">
        <v>191</v>
      </c>
      <c r="S4" s="9" t="s">
        <v>191</v>
      </c>
      <c r="T4" s="12"/>
    </row>
    <row r="5" spans="1:20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</row>
    <row r="6" spans="1:20" x14ac:dyDescent="0.2">
      <c r="A6" s="12"/>
      <c r="B6" s="52" t="s">
        <v>40</v>
      </c>
      <c r="C6" s="52"/>
      <c r="D6" s="52"/>
      <c r="E6" s="52"/>
      <c r="F6" s="52"/>
      <c r="G6" s="52"/>
      <c r="H6" s="52"/>
      <c r="I6" s="17"/>
      <c r="J6" s="17"/>
      <c r="K6" s="17"/>
      <c r="L6" s="39">
        <f>'Brennstoffeinsatz Sektor'!L6*0.755*43.5*0.0731</f>
        <v>0</v>
      </c>
      <c r="M6" s="39">
        <f>'Brennstoffeinsatz Sektor'!M6*0.72*44.3*0.07</f>
        <v>0</v>
      </c>
      <c r="N6" s="39">
        <f>'Brennstoffeinsatz Sektor'!N6*0.845*42.8*0.074</f>
        <v>0</v>
      </c>
      <c r="O6" s="39">
        <f>'Brennstoffeinsatz Sektor'!O6*0.845*42.8*0.074</f>
        <v>0</v>
      </c>
      <c r="P6" s="39">
        <f>'Brennstoffeinsatz Sektor'!P6*1*39.5*0.0799</f>
        <v>0</v>
      </c>
      <c r="Q6" s="39">
        <f>'Brennstoffeinsatz Sektor'!Q6*1*45.7*0.0663</f>
        <v>0</v>
      </c>
      <c r="R6" s="39">
        <f>'Brennstoffeinsatz Sektor'!R6*3.2508*1*0.056</f>
        <v>0</v>
      </c>
      <c r="S6" s="40">
        <f>SUM(L6:R6)</f>
        <v>0</v>
      </c>
      <c r="T6" s="12"/>
    </row>
    <row r="7" spans="1:20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2"/>
    </row>
    <row r="8" spans="1:20" x14ac:dyDescent="0.2">
      <c r="A8" s="12"/>
      <c r="B8" s="52" t="s">
        <v>51</v>
      </c>
      <c r="C8" s="52"/>
      <c r="D8" s="52"/>
      <c r="E8" s="52"/>
      <c r="F8" s="52"/>
      <c r="G8" s="52"/>
      <c r="H8" s="52"/>
      <c r="I8" s="17"/>
      <c r="J8" s="17"/>
      <c r="K8" s="17"/>
      <c r="L8" s="39">
        <f>'Brennstoffeinsatz Sektor'!L8*0.755*43.5*0.0731</f>
        <v>0</v>
      </c>
      <c r="M8" s="39">
        <f>'Brennstoffeinsatz Sektor'!M8*0.72*44.3*0.07</f>
        <v>0</v>
      </c>
      <c r="N8" s="39">
        <f>'Brennstoffeinsatz Sektor'!N8*0.845*42.8*0.074</f>
        <v>0</v>
      </c>
      <c r="O8" s="39">
        <f>'Brennstoffeinsatz Sektor'!O8*0.845*42.8*0.074</f>
        <v>0</v>
      </c>
      <c r="P8" s="39">
        <f>'Brennstoffeinsatz Sektor'!P8*1*39.5*0.0799</f>
        <v>0</v>
      </c>
      <c r="Q8" s="39">
        <f>'Brennstoffeinsatz Sektor'!Q8*1*45.7*0.0663</f>
        <v>0</v>
      </c>
      <c r="R8" s="39">
        <f>'Brennstoffeinsatz Sektor'!R8*3.2508*1*0.056</f>
        <v>0</v>
      </c>
      <c r="S8" s="40">
        <f>SUM(L8:R8)</f>
        <v>0</v>
      </c>
      <c r="T8" s="12"/>
    </row>
    <row r="9" spans="1:20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2"/>
    </row>
    <row r="10" spans="1:20" x14ac:dyDescent="0.2">
      <c r="A10" s="12"/>
      <c r="B10" s="52" t="s">
        <v>41</v>
      </c>
      <c r="C10" s="52"/>
      <c r="D10" s="52"/>
      <c r="E10" s="52"/>
      <c r="F10" s="52"/>
      <c r="G10" s="52"/>
      <c r="H10" s="52"/>
      <c r="I10" s="17"/>
      <c r="J10" s="17"/>
      <c r="K10" s="17"/>
      <c r="L10" s="39">
        <f>'Brennstoffeinsatz Sektor'!L10*0.755*43.5*0.0731</f>
        <v>0</v>
      </c>
      <c r="M10" s="39">
        <f>'Brennstoffeinsatz Sektor'!M10*0.72*44.3*0.07</f>
        <v>0</v>
      </c>
      <c r="N10" s="39">
        <f>'Brennstoffeinsatz Sektor'!N10*0.845*42.8*0.074</f>
        <v>0</v>
      </c>
      <c r="O10" s="39">
        <f>'Brennstoffeinsatz Sektor'!O10*0.845*42.8*0.074</f>
        <v>0</v>
      </c>
      <c r="P10" s="39">
        <f>'Brennstoffeinsatz Sektor'!P10*1*39.5*0.0799</f>
        <v>0</v>
      </c>
      <c r="Q10" s="39">
        <f>'Brennstoffeinsatz Sektor'!Q10*1*45.7*0.0663</f>
        <v>0</v>
      </c>
      <c r="R10" s="39">
        <f>'Brennstoffeinsatz Sektor'!R10*3.2508*1*0.056</f>
        <v>0</v>
      </c>
      <c r="S10" s="40">
        <f>SUM(L10:R10)</f>
        <v>0</v>
      </c>
      <c r="T10" s="12"/>
    </row>
    <row r="11" spans="1:20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2"/>
    </row>
    <row r="12" spans="1:20" x14ac:dyDescent="0.2">
      <c r="A12" s="12"/>
      <c r="B12" s="53" t="s">
        <v>42</v>
      </c>
      <c r="C12" s="53"/>
      <c r="D12" s="53"/>
      <c r="E12" s="53"/>
      <c r="F12" s="53"/>
      <c r="G12" s="53"/>
      <c r="H12" s="53"/>
      <c r="I12" s="17"/>
      <c r="J12" s="17"/>
      <c r="K12" s="17"/>
      <c r="L12" s="39">
        <f>'Brennstoffeinsatz Sektor'!L12*0.755*43.5*0.0731</f>
        <v>0</v>
      </c>
      <c r="M12" s="39">
        <f>'Brennstoffeinsatz Sektor'!M12*0.72*44.3*0.07</f>
        <v>0</v>
      </c>
      <c r="N12" s="39">
        <f>'Brennstoffeinsatz Sektor'!N12*0.845*42.8*0.074</f>
        <v>0</v>
      </c>
      <c r="O12" s="39">
        <f>'Brennstoffeinsatz Sektor'!O12*0.845*42.8*0.074</f>
        <v>0</v>
      </c>
      <c r="P12" s="39">
        <f>'Brennstoffeinsatz Sektor'!P12*1*39.5*0.0799</f>
        <v>0</v>
      </c>
      <c r="Q12" s="39">
        <f>'Brennstoffeinsatz Sektor'!Q12*1*45.7*0.0663</f>
        <v>0</v>
      </c>
      <c r="R12" s="39">
        <f>'Brennstoffeinsatz Sektor'!R12*3.2508*1*0.056</f>
        <v>0</v>
      </c>
      <c r="S12" s="40">
        <f>SUM(L12:R12)</f>
        <v>0</v>
      </c>
      <c r="T12" s="12"/>
    </row>
    <row r="13" spans="1:20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2"/>
    </row>
    <row r="14" spans="1:20" x14ac:dyDescent="0.2">
      <c r="A14" s="12"/>
      <c r="B14" s="54" t="s">
        <v>16</v>
      </c>
      <c r="C14" s="54"/>
      <c r="D14" s="54"/>
      <c r="E14" s="54"/>
      <c r="F14" s="54"/>
      <c r="G14" s="54"/>
      <c r="H14" s="54"/>
      <c r="I14" s="17"/>
      <c r="J14" s="23" t="s">
        <v>49</v>
      </c>
      <c r="K14" s="17"/>
      <c r="L14" s="24" t="e">
        <f>(L12+L10)/L8</f>
        <v>#DIV/0!</v>
      </c>
      <c r="M14" s="24" t="e">
        <f t="shared" ref="M14:S14" si="0">(M12+M10)/M8</f>
        <v>#DIV/0!</v>
      </c>
      <c r="N14" s="24" t="e">
        <f t="shared" si="0"/>
        <v>#DIV/0!</v>
      </c>
      <c r="O14" s="24" t="e">
        <f t="shared" si="0"/>
        <v>#DIV/0!</v>
      </c>
      <c r="P14" s="24" t="e">
        <f t="shared" si="0"/>
        <v>#DIV/0!</v>
      </c>
      <c r="Q14" s="24" t="e">
        <f t="shared" si="0"/>
        <v>#DIV/0!</v>
      </c>
      <c r="R14" s="24" t="e">
        <f t="shared" si="0"/>
        <v>#DIV/0!</v>
      </c>
      <c r="S14" s="24" t="e">
        <f t="shared" si="0"/>
        <v>#DIV/0!</v>
      </c>
      <c r="T14" s="12"/>
    </row>
    <row r="15" spans="1:20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  <c r="T15" s="12"/>
    </row>
    <row r="16" spans="1:20" x14ac:dyDescent="0.2">
      <c r="A16" s="12"/>
      <c r="B16" s="12"/>
      <c r="C16" s="52" t="s">
        <v>43</v>
      </c>
      <c r="D16" s="52"/>
      <c r="E16" s="52"/>
      <c r="F16" s="52"/>
      <c r="G16" s="52"/>
      <c r="H16" s="52"/>
      <c r="I16" s="17"/>
      <c r="J16" s="17"/>
      <c r="K16" s="17"/>
      <c r="L16" s="39">
        <f>'Brennstoffeinsatz Sektor'!L16*0.755*43.5*0.0731</f>
        <v>0</v>
      </c>
      <c r="M16" s="39">
        <f>'Brennstoffeinsatz Sektor'!M16*0.72*44.3*0.07</f>
        <v>0</v>
      </c>
      <c r="N16" s="39">
        <f>'Brennstoffeinsatz Sektor'!N16*0.845*42.8*0.074</f>
        <v>0</v>
      </c>
      <c r="O16" s="39">
        <f>'Brennstoffeinsatz Sektor'!O16*0.845*42.8*0.074</f>
        <v>0</v>
      </c>
      <c r="P16" s="39">
        <f>'Brennstoffeinsatz Sektor'!P16*1*39.5*0.0799</f>
        <v>0</v>
      </c>
      <c r="Q16" s="39">
        <f>'Brennstoffeinsatz Sektor'!Q16*1*45.7*0.0663</f>
        <v>0</v>
      </c>
      <c r="R16" s="39">
        <f>'Brennstoffeinsatz Sektor'!R16*3.2508*1*0.056</f>
        <v>0</v>
      </c>
      <c r="S16" s="40">
        <f>SUM(L16:R16)</f>
        <v>0</v>
      </c>
      <c r="T16" s="12"/>
    </row>
    <row r="17" spans="1:20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2"/>
    </row>
    <row r="18" spans="1:20" x14ac:dyDescent="0.2">
      <c r="A18" s="12"/>
      <c r="B18" s="12"/>
      <c r="C18" s="52" t="s">
        <v>44</v>
      </c>
      <c r="D18" s="52"/>
      <c r="E18" s="52"/>
      <c r="F18" s="52"/>
      <c r="G18" s="52"/>
      <c r="H18" s="52"/>
      <c r="I18" s="17"/>
      <c r="J18" s="17"/>
      <c r="K18" s="17"/>
      <c r="L18" s="39">
        <f>'Brennstoffeinsatz Sektor'!L18*0.755*43.5*0.0731</f>
        <v>0</v>
      </c>
      <c r="M18" s="39">
        <f>'Brennstoffeinsatz Sektor'!M18*0.72*44.3*0.07</f>
        <v>0</v>
      </c>
      <c r="N18" s="39">
        <f>'Brennstoffeinsatz Sektor'!N18*0.845*42.8*0.074</f>
        <v>0</v>
      </c>
      <c r="O18" s="39">
        <f>'Brennstoffeinsatz Sektor'!O18*0.845*42.8*0.074</f>
        <v>0</v>
      </c>
      <c r="P18" s="39">
        <f>'Brennstoffeinsatz Sektor'!P18*1*39.5*0.0799</f>
        <v>0</v>
      </c>
      <c r="Q18" s="39">
        <f>'Brennstoffeinsatz Sektor'!Q18*1*45.7*0.0663</f>
        <v>0</v>
      </c>
      <c r="R18" s="39">
        <f>'Brennstoffeinsatz Sektor'!R18*3.2508*1*0.056</f>
        <v>0</v>
      </c>
      <c r="S18" s="40">
        <f>SUM(L18:R18)</f>
        <v>0</v>
      </c>
      <c r="T18" s="12"/>
    </row>
    <row r="19" spans="1:20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2"/>
    </row>
    <row r="20" spans="1:20" x14ac:dyDescent="0.2">
      <c r="A20" s="12"/>
      <c r="B20" s="12"/>
      <c r="C20" s="52" t="s">
        <v>45</v>
      </c>
      <c r="D20" s="52"/>
      <c r="E20" s="52"/>
      <c r="F20" s="52"/>
      <c r="G20" s="52"/>
      <c r="H20" s="52"/>
      <c r="I20" s="17"/>
      <c r="J20" s="17"/>
      <c r="K20" s="17"/>
      <c r="L20" s="39">
        <f>'Brennstoffeinsatz Sektor'!L20*0.755*43.5*0.0731</f>
        <v>0</v>
      </c>
      <c r="M20" s="39">
        <f>'Brennstoffeinsatz Sektor'!M20*0.72*44.3*0.07</f>
        <v>0</v>
      </c>
      <c r="N20" s="39">
        <f>'Brennstoffeinsatz Sektor'!N20*0.845*42.8*0.074</f>
        <v>0</v>
      </c>
      <c r="O20" s="39">
        <f>'Brennstoffeinsatz Sektor'!O20*0.845*42.8*0.074</f>
        <v>0</v>
      </c>
      <c r="P20" s="39">
        <f>'Brennstoffeinsatz Sektor'!P20*1*39.5*0.0799</f>
        <v>0</v>
      </c>
      <c r="Q20" s="39">
        <f>'Brennstoffeinsatz Sektor'!Q20*1*45.7*0.0663</f>
        <v>0</v>
      </c>
      <c r="R20" s="39">
        <f>'Brennstoffeinsatz Sektor'!R20*3.2508*1*0.056</f>
        <v>0</v>
      </c>
      <c r="S20" s="40">
        <f>SUM(L20:R20)</f>
        <v>0</v>
      </c>
      <c r="T20" s="12"/>
    </row>
    <row r="21" spans="1:20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2"/>
    </row>
    <row r="22" spans="1:20" x14ac:dyDescent="0.2">
      <c r="A22" s="12"/>
      <c r="B22" s="12"/>
      <c r="C22" s="53" t="s">
        <v>46</v>
      </c>
      <c r="D22" s="53"/>
      <c r="E22" s="53"/>
      <c r="F22" s="53"/>
      <c r="G22" s="53"/>
      <c r="H22" s="53"/>
      <c r="I22" s="17"/>
      <c r="J22" s="17"/>
      <c r="K22" s="17"/>
      <c r="L22" s="39">
        <f>L12-L16-L18-L20</f>
        <v>0</v>
      </c>
      <c r="M22" s="39">
        <f t="shared" ref="M22:R22" si="1">M12-M16-M18-M20</f>
        <v>0</v>
      </c>
      <c r="N22" s="39">
        <f t="shared" si="1"/>
        <v>0</v>
      </c>
      <c r="O22" s="39">
        <f t="shared" si="1"/>
        <v>0</v>
      </c>
      <c r="P22" s="39">
        <f t="shared" si="1"/>
        <v>0</v>
      </c>
      <c r="Q22" s="39">
        <f t="shared" si="1"/>
        <v>0</v>
      </c>
      <c r="R22" s="39">
        <f t="shared" si="1"/>
        <v>0</v>
      </c>
      <c r="S22" s="40">
        <f>SUM(L22:R22)</f>
        <v>0</v>
      </c>
      <c r="T22" s="12"/>
    </row>
    <row r="23" spans="1:20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2"/>
    </row>
    <row r="24" spans="1:20" x14ac:dyDescent="0.2">
      <c r="A24" s="12"/>
      <c r="B24" s="12"/>
      <c r="C24" s="12"/>
      <c r="D24" s="52" t="s">
        <v>47</v>
      </c>
      <c r="E24" s="52"/>
      <c r="F24" s="52"/>
      <c r="G24" s="52"/>
      <c r="H24" s="52"/>
      <c r="I24" s="17"/>
      <c r="J24" s="17"/>
      <c r="K24" s="17"/>
      <c r="L24" s="39">
        <f>L22*'Brennstoffeinsatz Sektor'!L24</f>
        <v>0</v>
      </c>
      <c r="M24" s="39">
        <f>M22*'Brennstoffeinsatz Sektor'!M24</f>
        <v>0</v>
      </c>
      <c r="N24" s="39">
        <f>N22*'Brennstoffeinsatz Sektor'!N24</f>
        <v>0</v>
      </c>
      <c r="O24" s="39">
        <f>O22*'Brennstoffeinsatz Sektor'!O24</f>
        <v>0</v>
      </c>
      <c r="P24" s="39">
        <f>P22*'Brennstoffeinsatz Sektor'!P24</f>
        <v>0</v>
      </c>
      <c r="Q24" s="39">
        <f>Q22*'Brennstoffeinsatz Sektor'!Q24</f>
        <v>0</v>
      </c>
      <c r="R24" s="39">
        <f>R22*'Brennstoffeinsatz Sektor'!R24</f>
        <v>0</v>
      </c>
      <c r="S24" s="40">
        <f>SUM(L24:R24)</f>
        <v>0</v>
      </c>
      <c r="T24" s="12"/>
    </row>
    <row r="25" spans="1:20" ht="13.5" thickBo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  <c r="T25" s="12"/>
    </row>
    <row r="26" spans="1:20" ht="25.5" customHeight="1" thickBot="1" x14ac:dyDescent="0.25">
      <c r="A26" s="12"/>
      <c r="B26" s="12"/>
      <c r="C26" s="12"/>
      <c r="D26" s="53" t="s">
        <v>210</v>
      </c>
      <c r="E26" s="53"/>
      <c r="F26" s="53"/>
      <c r="G26" s="53"/>
      <c r="H26" s="53"/>
      <c r="I26" s="18"/>
      <c r="J26" s="18"/>
      <c r="K26" s="18"/>
      <c r="L26" s="40">
        <f>'Brennstoffeinsatz Sektor'!L26*0.755*43.5*0.0731</f>
        <v>0</v>
      </c>
      <c r="M26" s="40">
        <f>'Brennstoffeinsatz Sektor'!M26*0.72*44.3*0.07</f>
        <v>0</v>
      </c>
      <c r="N26" s="40">
        <f>'Brennstoffeinsatz Sektor'!N26*0.845*42.8*0.074</f>
        <v>0</v>
      </c>
      <c r="O26" s="40">
        <f>'Brennstoffeinsatz Sektor'!O26*0.845*42.8*0.074</f>
        <v>0</v>
      </c>
      <c r="P26" s="40">
        <f>'Brennstoffeinsatz Sektor'!P26*1*39.5*0.0799</f>
        <v>0</v>
      </c>
      <c r="Q26" s="40">
        <f>'Brennstoffeinsatz Sektor'!Q26*1*45.7*0.0663</f>
        <v>0</v>
      </c>
      <c r="R26" s="40">
        <f>'Brennstoffeinsatz Sektor'!R26*3.2508*1*0.056</f>
        <v>0</v>
      </c>
      <c r="S26" s="41">
        <f>SUM(L26:R26)</f>
        <v>0</v>
      </c>
      <c r="T26" s="12"/>
    </row>
    <row r="27" spans="1:20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</sheetData>
  <mergeCells count="12">
    <mergeCell ref="B14:H14"/>
    <mergeCell ref="C16:H16"/>
    <mergeCell ref="B2:H2"/>
    <mergeCell ref="B6:H6"/>
    <mergeCell ref="B8:H8"/>
    <mergeCell ref="B10:H10"/>
    <mergeCell ref="B12:H12"/>
    <mergeCell ref="C18:H18"/>
    <mergeCell ref="C20:H20"/>
    <mergeCell ref="C22:H22"/>
    <mergeCell ref="D24:H24"/>
    <mergeCell ref="D26:H2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87"/>
  <sheetViews>
    <sheetView workbookViewId="0">
      <selection activeCell="L4" sqref="L4"/>
    </sheetView>
  </sheetViews>
  <sheetFormatPr baseColWidth="10" defaultRowHeight="12.75" x14ac:dyDescent="0.2"/>
  <cols>
    <col min="1" max="8" width="11" style="2"/>
    <col min="9" max="9" width="1.625" style="2" customWidth="1"/>
    <col min="10" max="10" width="13.125" style="3" bestFit="1" customWidth="1"/>
    <col min="11" max="11" width="1.625" style="2" customWidth="1"/>
    <col min="12" max="12" width="71.625" style="2" customWidth="1"/>
    <col min="13" max="16384" width="11" style="2"/>
  </cols>
  <sheetData>
    <row r="1" spans="1:13" x14ac:dyDescent="0.2">
      <c r="A1" s="25"/>
      <c r="B1" s="25"/>
      <c r="C1" s="25"/>
      <c r="D1" s="25"/>
      <c r="E1" s="25"/>
      <c r="F1" s="25"/>
      <c r="G1" s="25"/>
      <c r="H1" s="25"/>
      <c r="I1" s="25"/>
      <c r="J1" s="26"/>
      <c r="K1" s="25"/>
      <c r="L1" s="25"/>
      <c r="M1" s="25"/>
    </row>
    <row r="2" spans="1:13" x14ac:dyDescent="0.2">
      <c r="A2" s="25"/>
      <c r="B2" s="25"/>
      <c r="C2" s="25"/>
      <c r="D2" s="25"/>
      <c r="E2" s="25"/>
      <c r="F2" s="25"/>
      <c r="G2" s="25"/>
      <c r="H2" s="25"/>
      <c r="I2" s="25"/>
      <c r="J2" s="29" t="s">
        <v>17</v>
      </c>
      <c r="K2" s="25"/>
      <c r="L2" s="29" t="s">
        <v>245</v>
      </c>
      <c r="M2" s="25"/>
    </row>
    <row r="3" spans="1:13" x14ac:dyDescent="0.2">
      <c r="A3" s="25"/>
      <c r="B3" s="25"/>
      <c r="C3" s="25"/>
      <c r="D3" s="25"/>
      <c r="E3" s="25"/>
      <c r="F3" s="25"/>
      <c r="G3" s="25"/>
      <c r="H3" s="25"/>
      <c r="I3" s="25"/>
      <c r="J3" s="26"/>
      <c r="K3" s="25"/>
      <c r="L3" s="25"/>
      <c r="M3" s="25"/>
    </row>
    <row r="4" spans="1:13" ht="25.5" customHeight="1" x14ac:dyDescent="0.2">
      <c r="A4" s="25"/>
      <c r="B4" s="58" t="s">
        <v>247</v>
      </c>
      <c r="C4" s="58"/>
      <c r="D4" s="58"/>
      <c r="E4" s="58"/>
      <c r="F4" s="58"/>
      <c r="G4" s="58"/>
      <c r="H4" s="58"/>
      <c r="I4" s="25"/>
      <c r="J4" s="26"/>
      <c r="K4" s="25"/>
      <c r="L4" s="43"/>
      <c r="M4" s="25"/>
    </row>
    <row r="5" spans="1:13" x14ac:dyDescent="0.2">
      <c r="A5" s="25"/>
      <c r="B5" s="25"/>
      <c r="C5" s="25"/>
      <c r="D5" s="25"/>
      <c r="E5" s="25"/>
      <c r="F5" s="25"/>
      <c r="G5" s="25"/>
      <c r="H5" s="25"/>
      <c r="I5" s="25"/>
      <c r="J5" s="26"/>
      <c r="K5" s="25"/>
      <c r="L5" s="25"/>
      <c r="M5" s="25"/>
    </row>
    <row r="6" spans="1:13" x14ac:dyDescent="0.2">
      <c r="A6" s="25"/>
      <c r="B6" s="57" t="s">
        <v>27</v>
      </c>
      <c r="C6" s="57"/>
      <c r="D6" s="57"/>
      <c r="E6" s="57"/>
      <c r="F6" s="57"/>
      <c r="G6" s="57"/>
      <c r="H6" s="57"/>
      <c r="I6" s="25"/>
      <c r="J6" s="26"/>
      <c r="K6" s="25"/>
      <c r="L6" s="25"/>
      <c r="M6" s="25"/>
    </row>
    <row r="7" spans="1:13" x14ac:dyDescent="0.2">
      <c r="A7" s="25"/>
      <c r="B7" s="25"/>
      <c r="C7" s="25"/>
      <c r="D7" s="25"/>
      <c r="E7" s="25"/>
      <c r="F7" s="25"/>
      <c r="G7" s="25"/>
      <c r="H7" s="25"/>
      <c r="I7" s="25"/>
      <c r="J7" s="26"/>
      <c r="K7" s="25"/>
      <c r="L7" s="25"/>
      <c r="M7" s="25"/>
    </row>
    <row r="8" spans="1:13" x14ac:dyDescent="0.2">
      <c r="A8" s="25"/>
      <c r="B8" s="25"/>
      <c r="C8" s="56" t="s">
        <v>246</v>
      </c>
      <c r="D8" s="56"/>
      <c r="E8" s="56"/>
      <c r="F8" s="56"/>
      <c r="G8" s="56"/>
      <c r="H8" s="56"/>
      <c r="I8" s="25"/>
      <c r="J8" s="26"/>
      <c r="K8" s="25"/>
      <c r="L8" s="30"/>
      <c r="M8" s="25"/>
    </row>
    <row r="9" spans="1:13" x14ac:dyDescent="0.2">
      <c r="A9" s="25"/>
      <c r="B9" s="25"/>
      <c r="C9" s="25"/>
      <c r="D9" s="25"/>
      <c r="E9" s="25"/>
      <c r="F9" s="25"/>
      <c r="G9" s="25"/>
      <c r="H9" s="25"/>
      <c r="I9" s="25"/>
      <c r="J9" s="26"/>
      <c r="K9" s="25"/>
      <c r="L9" s="25"/>
      <c r="M9" s="25"/>
    </row>
    <row r="10" spans="1:13" x14ac:dyDescent="0.2">
      <c r="A10" s="25"/>
      <c r="B10" s="25"/>
      <c r="C10" s="56" t="s">
        <v>39</v>
      </c>
      <c r="D10" s="56"/>
      <c r="E10" s="56"/>
      <c r="F10" s="56"/>
      <c r="G10" s="56"/>
      <c r="H10" s="56"/>
      <c r="I10" s="25"/>
      <c r="J10" s="29" t="s">
        <v>190</v>
      </c>
      <c r="K10" s="25"/>
      <c r="L10" s="31" t="str">
        <f>IF(ISBLANK(L8),"",VLOOKUP(L8,'(Back-end Liste)'!C:E,2))</f>
        <v/>
      </c>
      <c r="M10" s="25"/>
    </row>
    <row r="11" spans="1:13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5"/>
      <c r="L11" s="25"/>
      <c r="M11" s="25"/>
    </row>
    <row r="12" spans="1:13" x14ac:dyDescent="0.2">
      <c r="A12" s="25"/>
      <c r="B12" s="25"/>
      <c r="C12" s="56" t="s">
        <v>59</v>
      </c>
      <c r="D12" s="56"/>
      <c r="E12" s="56"/>
      <c r="F12" s="56"/>
      <c r="G12" s="56"/>
      <c r="H12" s="56"/>
      <c r="I12" s="25"/>
      <c r="J12" s="29" t="s">
        <v>48</v>
      </c>
      <c r="K12" s="25"/>
      <c r="L12" s="32" t="str">
        <f>IF(ISBLANK(L8),"",VLOOKUP(L8,'(Back-end Liste)'!C:E,3))</f>
        <v/>
      </c>
      <c r="M12" s="25"/>
    </row>
    <row r="13" spans="1:13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5"/>
      <c r="L13" s="25"/>
      <c r="M13" s="25"/>
    </row>
    <row r="14" spans="1:13" x14ac:dyDescent="0.2">
      <c r="A14" s="25"/>
      <c r="B14" s="57" t="s">
        <v>25</v>
      </c>
      <c r="C14" s="57"/>
      <c r="D14" s="57"/>
      <c r="E14" s="57"/>
      <c r="F14" s="57"/>
      <c r="G14" s="57"/>
      <c r="H14" s="57"/>
      <c r="I14" s="25"/>
      <c r="J14" s="26"/>
      <c r="K14" s="25"/>
      <c r="L14" s="25"/>
      <c r="M14" s="25"/>
    </row>
    <row r="15" spans="1:13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5"/>
      <c r="L15" s="25"/>
      <c r="M15" s="25"/>
    </row>
    <row r="16" spans="1:13" x14ac:dyDescent="0.2">
      <c r="A16" s="25"/>
      <c r="B16" s="25"/>
      <c r="C16" s="56" t="s">
        <v>24</v>
      </c>
      <c r="D16" s="56"/>
      <c r="E16" s="56"/>
      <c r="F16" s="56"/>
      <c r="G16" s="56"/>
      <c r="H16" s="56"/>
      <c r="I16" s="25"/>
      <c r="J16" s="26"/>
      <c r="K16" s="25"/>
      <c r="L16" s="42"/>
      <c r="M16" s="25"/>
    </row>
    <row r="17" spans="1:13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6"/>
      <c r="K17" s="25"/>
      <c r="L17" s="25"/>
      <c r="M17" s="25"/>
    </row>
    <row r="18" spans="1:13" x14ac:dyDescent="0.2">
      <c r="A18" s="25"/>
      <c r="B18" s="25"/>
      <c r="C18" s="56" t="s">
        <v>26</v>
      </c>
      <c r="D18" s="56"/>
      <c r="E18" s="56"/>
      <c r="F18" s="56"/>
      <c r="G18" s="56"/>
      <c r="H18" s="56"/>
      <c r="I18" s="25"/>
      <c r="J18" s="26"/>
      <c r="K18" s="25"/>
      <c r="L18" s="42"/>
      <c r="M18" s="25"/>
    </row>
    <row r="19" spans="1:13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5"/>
      <c r="L19" s="25"/>
      <c r="M19" s="25"/>
    </row>
    <row r="20" spans="1:13" x14ac:dyDescent="0.2">
      <c r="A20" s="25"/>
      <c r="B20" s="25"/>
      <c r="C20" s="57" t="s">
        <v>28</v>
      </c>
      <c r="D20" s="57"/>
      <c r="E20" s="57"/>
      <c r="F20" s="57"/>
      <c r="G20" s="57"/>
      <c r="H20" s="57"/>
      <c r="I20" s="25"/>
      <c r="J20" s="26"/>
      <c r="K20" s="25"/>
      <c r="L20" s="25"/>
      <c r="M20" s="25"/>
    </row>
    <row r="21" spans="1:13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6"/>
      <c r="K21" s="25"/>
      <c r="L21" s="25"/>
      <c r="M21" s="25"/>
    </row>
    <row r="22" spans="1:13" x14ac:dyDescent="0.2">
      <c r="A22" s="25"/>
      <c r="B22" s="25"/>
      <c r="C22" s="25"/>
      <c r="D22" s="57" t="s">
        <v>29</v>
      </c>
      <c r="E22" s="57"/>
      <c r="F22" s="57"/>
      <c r="G22" s="57"/>
      <c r="H22" s="57"/>
      <c r="I22" s="25"/>
      <c r="J22" s="26"/>
      <c r="K22" s="25"/>
      <c r="L22" s="25"/>
      <c r="M22" s="25"/>
    </row>
    <row r="23" spans="1:13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6"/>
      <c r="K23" s="25"/>
      <c r="L23" s="25"/>
      <c r="M23" s="25"/>
    </row>
    <row r="24" spans="1:13" x14ac:dyDescent="0.2">
      <c r="A24" s="25"/>
      <c r="B24" s="25"/>
      <c r="C24" s="25"/>
      <c r="D24" s="25"/>
      <c r="E24" s="56" t="s">
        <v>30</v>
      </c>
      <c r="F24" s="56"/>
      <c r="G24" s="56"/>
      <c r="H24" s="56"/>
      <c r="I24" s="25"/>
      <c r="J24" s="29" t="s">
        <v>23</v>
      </c>
      <c r="K24" s="25"/>
      <c r="L24" s="44"/>
      <c r="M24" s="25"/>
    </row>
    <row r="25" spans="1:13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25"/>
      <c r="L25" s="25"/>
      <c r="M25" s="25"/>
    </row>
    <row r="26" spans="1:13" x14ac:dyDescent="0.2">
      <c r="A26" s="25"/>
      <c r="B26" s="25"/>
      <c r="C26" s="25"/>
      <c r="D26" s="25"/>
      <c r="E26" s="56" t="s">
        <v>31</v>
      </c>
      <c r="F26" s="56"/>
      <c r="G26" s="56"/>
      <c r="H26" s="56"/>
      <c r="I26" s="25"/>
      <c r="J26" s="29" t="s">
        <v>23</v>
      </c>
      <c r="K26" s="25"/>
      <c r="L26" s="44"/>
      <c r="M26" s="25"/>
    </row>
    <row r="27" spans="1:13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5"/>
      <c r="L27" s="25"/>
      <c r="M27" s="25"/>
    </row>
    <row r="28" spans="1:13" x14ac:dyDescent="0.2">
      <c r="A28" s="25"/>
      <c r="B28" s="25"/>
      <c r="C28" s="25"/>
      <c r="D28" s="25"/>
      <c r="E28" s="56" t="s">
        <v>37</v>
      </c>
      <c r="F28" s="56"/>
      <c r="G28" s="56"/>
      <c r="H28" s="56"/>
      <c r="I28" s="25"/>
      <c r="J28" s="29" t="s">
        <v>23</v>
      </c>
      <c r="K28" s="25"/>
      <c r="L28" s="45" t="str">
        <f>IF(L4&lt;&gt;"nein","",L26+L24)</f>
        <v/>
      </c>
      <c r="M28" s="25"/>
    </row>
    <row r="29" spans="1:13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6"/>
      <c r="K29" s="25"/>
      <c r="L29" s="25"/>
      <c r="M29" s="25"/>
    </row>
    <row r="30" spans="1:13" x14ac:dyDescent="0.2">
      <c r="A30" s="25"/>
      <c r="B30" s="25"/>
      <c r="C30" s="25"/>
      <c r="D30" s="25"/>
      <c r="E30" s="56" t="s">
        <v>32</v>
      </c>
      <c r="F30" s="56"/>
      <c r="G30" s="56"/>
      <c r="H30" s="56"/>
      <c r="I30" s="25"/>
      <c r="J30" s="29" t="s">
        <v>23</v>
      </c>
      <c r="K30" s="25"/>
      <c r="L30" s="44"/>
      <c r="M30" s="25"/>
    </row>
    <row r="31" spans="1:13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25"/>
      <c r="L31" s="25"/>
      <c r="M31" s="25"/>
    </row>
    <row r="32" spans="1:13" x14ac:dyDescent="0.2">
      <c r="A32" s="25"/>
      <c r="B32" s="25"/>
      <c r="C32" s="25"/>
      <c r="D32" s="25"/>
      <c r="E32" s="25"/>
      <c r="F32" s="56" t="s">
        <v>35</v>
      </c>
      <c r="G32" s="56"/>
      <c r="H32" s="56"/>
      <c r="I32" s="25"/>
      <c r="J32" s="29" t="s">
        <v>23</v>
      </c>
      <c r="K32" s="25"/>
      <c r="L32" s="45" t="str">
        <f>IF(L4&lt;&gt;"nein","",L30*0.75)</f>
        <v/>
      </c>
      <c r="M32" s="25"/>
    </row>
    <row r="33" spans="1:13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5"/>
      <c r="L33" s="25"/>
      <c r="M33" s="25"/>
    </row>
    <row r="34" spans="1:13" x14ac:dyDescent="0.2">
      <c r="A34" s="25"/>
      <c r="B34" s="25"/>
      <c r="C34" s="25"/>
      <c r="D34" s="25"/>
      <c r="E34" s="25"/>
      <c r="F34" s="56" t="s">
        <v>36</v>
      </c>
      <c r="G34" s="56"/>
      <c r="H34" s="56"/>
      <c r="I34" s="25"/>
      <c r="J34" s="29" t="s">
        <v>23</v>
      </c>
      <c r="K34" s="25"/>
      <c r="L34" s="45" t="str">
        <f>IF(L4&lt;&gt;"nein","",L30*0.25)</f>
        <v/>
      </c>
      <c r="M34" s="25"/>
    </row>
    <row r="35" spans="1:13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6"/>
      <c r="K35" s="25"/>
      <c r="L35" s="25"/>
      <c r="M35" s="25"/>
    </row>
    <row r="36" spans="1:13" x14ac:dyDescent="0.2">
      <c r="A36" s="25"/>
      <c r="B36" s="25"/>
      <c r="C36" s="25"/>
      <c r="D36" s="25"/>
      <c r="E36" s="56" t="s">
        <v>33</v>
      </c>
      <c r="F36" s="56"/>
      <c r="G36" s="56"/>
      <c r="H36" s="56"/>
      <c r="I36" s="25"/>
      <c r="J36" s="29" t="s">
        <v>23</v>
      </c>
      <c r="K36" s="25"/>
      <c r="L36" s="44"/>
      <c r="M36" s="25"/>
    </row>
    <row r="37" spans="1:13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6"/>
      <c r="K37" s="25"/>
      <c r="L37" s="25"/>
      <c r="M37" s="25"/>
    </row>
    <row r="38" spans="1:13" x14ac:dyDescent="0.2">
      <c r="A38" s="25"/>
      <c r="B38" s="25"/>
      <c r="C38" s="25"/>
      <c r="D38" s="25"/>
      <c r="E38" s="56" t="s">
        <v>38</v>
      </c>
      <c r="F38" s="56"/>
      <c r="G38" s="56"/>
      <c r="H38" s="56"/>
      <c r="I38" s="25"/>
      <c r="J38" s="29" t="s">
        <v>23</v>
      </c>
      <c r="K38" s="25"/>
      <c r="L38" s="45" t="str">
        <f>IF(L4&lt;&gt;"nein","",L36+L30)</f>
        <v/>
      </c>
      <c r="M38" s="25"/>
    </row>
    <row r="39" spans="1:13" ht="14.2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6"/>
      <c r="K39" s="25"/>
      <c r="L39" s="25"/>
      <c r="M39" s="25"/>
    </row>
    <row r="40" spans="1:13" x14ac:dyDescent="0.2">
      <c r="A40" s="25"/>
      <c r="B40" s="25"/>
      <c r="C40" s="25"/>
      <c r="D40" s="25"/>
      <c r="E40" s="25"/>
      <c r="F40" s="56" t="s">
        <v>35</v>
      </c>
      <c r="G40" s="56"/>
      <c r="H40" s="56"/>
      <c r="I40" s="25"/>
      <c r="J40" s="29" t="s">
        <v>23</v>
      </c>
      <c r="K40" s="25"/>
      <c r="L40" s="45" t="str">
        <f>IF(L4&lt;&gt;"nein","",L38*0.75)</f>
        <v/>
      </c>
      <c r="M40" s="25"/>
    </row>
    <row r="41" spans="1:13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6"/>
      <c r="K41" s="25"/>
      <c r="L41" s="25"/>
      <c r="M41" s="25"/>
    </row>
    <row r="42" spans="1:13" x14ac:dyDescent="0.2">
      <c r="A42" s="25"/>
      <c r="B42" s="25"/>
      <c r="C42" s="25"/>
      <c r="D42" s="25"/>
      <c r="E42" s="25"/>
      <c r="F42" s="56" t="s">
        <v>36</v>
      </c>
      <c r="G42" s="56"/>
      <c r="H42" s="56"/>
      <c r="I42" s="25"/>
      <c r="J42" s="29" t="s">
        <v>23</v>
      </c>
      <c r="K42" s="25"/>
      <c r="L42" s="45" t="str">
        <f>IF(L4&lt;&gt;"nein","",L38*0.25)</f>
        <v/>
      </c>
      <c r="M42" s="25"/>
    </row>
    <row r="43" spans="1:13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6"/>
      <c r="K43" s="25"/>
      <c r="L43" s="25"/>
      <c r="M43" s="25"/>
    </row>
    <row r="44" spans="1:13" x14ac:dyDescent="0.2">
      <c r="A44" s="25"/>
      <c r="B44" s="25"/>
      <c r="C44" s="25"/>
      <c r="D44" s="25"/>
      <c r="E44" s="56" t="s">
        <v>34</v>
      </c>
      <c r="F44" s="56"/>
      <c r="G44" s="56"/>
      <c r="H44" s="56"/>
      <c r="I44" s="25"/>
      <c r="J44" s="29" t="s">
        <v>23</v>
      </c>
      <c r="K44" s="25"/>
      <c r="L44" s="44"/>
      <c r="M44" s="25"/>
    </row>
    <row r="45" spans="1:13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6"/>
      <c r="K45" s="25"/>
      <c r="L45" s="25"/>
      <c r="M45" s="25"/>
    </row>
    <row r="46" spans="1:13" x14ac:dyDescent="0.2">
      <c r="A46" s="25"/>
      <c r="B46" s="25"/>
      <c r="C46" s="25"/>
      <c r="D46" s="25"/>
      <c r="E46" s="56" t="s">
        <v>189</v>
      </c>
      <c r="F46" s="56"/>
      <c r="G46" s="56"/>
      <c r="H46" s="56"/>
      <c r="I46" s="25"/>
      <c r="J46" s="29" t="s">
        <v>48</v>
      </c>
      <c r="K46" s="25"/>
      <c r="L46" s="32" t="str">
        <f>IF(L4&lt;&gt;"nein","",(L40+L28)/(L44+L24+L32))</f>
        <v/>
      </c>
      <c r="M46" s="25"/>
    </row>
    <row r="47" spans="1:13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6"/>
      <c r="K47" s="25"/>
      <c r="L47" s="25"/>
      <c r="M47" s="25"/>
    </row>
    <row r="48" spans="1:13" x14ac:dyDescent="0.2">
      <c r="A48" s="25"/>
      <c r="B48" s="25"/>
      <c r="C48" s="25"/>
      <c r="D48" s="25"/>
      <c r="E48" s="56" t="s">
        <v>188</v>
      </c>
      <c r="F48" s="56"/>
      <c r="G48" s="56"/>
      <c r="H48" s="56"/>
      <c r="I48" s="25"/>
      <c r="J48" s="29" t="s">
        <v>48</v>
      </c>
      <c r="K48" s="25"/>
      <c r="L48" s="32" t="str">
        <f>IF(L4&lt;&gt;"nein","",(L42+L28)/(L44+L24+L34))</f>
        <v/>
      </c>
      <c r="M48" s="25"/>
    </row>
    <row r="49" spans="1:13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6"/>
      <c r="K49" s="25"/>
      <c r="L49" s="25"/>
      <c r="M49" s="25"/>
    </row>
    <row r="50" spans="1:13" x14ac:dyDescent="0.2">
      <c r="A50" s="25"/>
      <c r="B50" s="25"/>
      <c r="C50" s="25"/>
      <c r="D50" s="57" t="s">
        <v>39</v>
      </c>
      <c r="E50" s="57"/>
      <c r="F50" s="57"/>
      <c r="G50" s="57"/>
      <c r="H50" s="57"/>
      <c r="I50" s="25"/>
      <c r="J50" s="26"/>
      <c r="K50" s="25"/>
      <c r="L50" s="25"/>
      <c r="M50" s="25"/>
    </row>
    <row r="51" spans="1:13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6"/>
      <c r="K51" s="25"/>
      <c r="L51" s="25"/>
      <c r="M51" s="25"/>
    </row>
    <row r="52" spans="1:13" x14ac:dyDescent="0.2">
      <c r="A52" s="25"/>
      <c r="B52" s="25"/>
      <c r="C52" s="25"/>
      <c r="D52" s="25"/>
      <c r="E52" s="56" t="s">
        <v>52</v>
      </c>
      <c r="F52" s="56"/>
      <c r="G52" s="56"/>
      <c r="H52" s="56"/>
      <c r="I52" s="25"/>
      <c r="J52" s="29" t="s">
        <v>191</v>
      </c>
      <c r="K52" s="25"/>
      <c r="L52" s="45" t="str">
        <f>IF(L4&lt;&gt;"nein","",'Emissionen Sektor'!S26)</f>
        <v/>
      </c>
      <c r="M52" s="25"/>
    </row>
    <row r="53" spans="1:13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6"/>
      <c r="K53" s="25"/>
      <c r="L53" s="25"/>
      <c r="M53" s="25"/>
    </row>
    <row r="54" spans="1:13" x14ac:dyDescent="0.2">
      <c r="A54" s="25"/>
      <c r="B54" s="25"/>
      <c r="C54" s="25"/>
      <c r="D54" s="25"/>
      <c r="E54" s="56" t="s">
        <v>53</v>
      </c>
      <c r="F54" s="56"/>
      <c r="G54" s="56"/>
      <c r="H54" s="56"/>
      <c r="I54" s="25"/>
      <c r="J54" s="29" t="s">
        <v>23</v>
      </c>
      <c r="K54" s="25"/>
      <c r="L54" s="44"/>
      <c r="M54" s="25"/>
    </row>
    <row r="55" spans="1:13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6"/>
      <c r="K55" s="25"/>
      <c r="L55" s="25"/>
      <c r="M55" s="25"/>
    </row>
    <row r="56" spans="1:13" x14ac:dyDescent="0.2">
      <c r="A56" s="25"/>
      <c r="B56" s="25"/>
      <c r="C56" s="25"/>
      <c r="D56" s="25"/>
      <c r="E56" s="56" t="s">
        <v>39</v>
      </c>
      <c r="F56" s="56"/>
      <c r="G56" s="56"/>
      <c r="H56" s="56"/>
      <c r="I56" s="25"/>
      <c r="J56" s="29" t="s">
        <v>190</v>
      </c>
      <c r="K56" s="25"/>
      <c r="L56" s="35" t="str">
        <f>IF(L4="ja",L10,IF(L4="nein",L52*1000/L54,""))</f>
        <v/>
      </c>
      <c r="M56" s="25"/>
    </row>
    <row r="57" spans="1:13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6"/>
      <c r="K57" s="25"/>
      <c r="L57" s="25"/>
      <c r="M57" s="25"/>
    </row>
    <row r="58" spans="1:13" x14ac:dyDescent="0.2">
      <c r="A58" s="25"/>
      <c r="B58" s="25"/>
      <c r="C58" s="25"/>
      <c r="D58" s="56" t="s">
        <v>192</v>
      </c>
      <c r="E58" s="56"/>
      <c r="F58" s="56"/>
      <c r="G58" s="56"/>
      <c r="H58" s="56"/>
      <c r="I58" s="25"/>
      <c r="J58" s="26"/>
      <c r="K58" s="25"/>
      <c r="L58" s="46" t="str">
        <f>IF(L4&lt;&gt;"nein","",L56*L46)</f>
        <v/>
      </c>
      <c r="M58" s="25"/>
    </row>
    <row r="59" spans="1:13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6"/>
      <c r="K59" s="25"/>
      <c r="L59" s="25"/>
      <c r="M59" s="25"/>
    </row>
    <row r="60" spans="1:13" x14ac:dyDescent="0.2">
      <c r="A60" s="25"/>
      <c r="B60" s="25"/>
      <c r="C60" s="25"/>
      <c r="D60" s="56" t="s">
        <v>193</v>
      </c>
      <c r="E60" s="56"/>
      <c r="F60" s="56"/>
      <c r="G60" s="56"/>
      <c r="H60" s="56"/>
      <c r="I60" s="25"/>
      <c r="J60" s="26"/>
      <c r="K60" s="25"/>
      <c r="L60" s="46" t="str">
        <f>IF(L4&lt;&gt;"nein","",L56*L48)</f>
        <v/>
      </c>
      <c r="M60" s="25"/>
    </row>
    <row r="61" spans="1:13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6"/>
      <c r="K61" s="25"/>
      <c r="L61" s="25"/>
      <c r="M61" s="25"/>
    </row>
    <row r="62" spans="1:13" x14ac:dyDescent="0.2">
      <c r="A62" s="25"/>
      <c r="B62" s="25"/>
      <c r="C62" s="57" t="s">
        <v>54</v>
      </c>
      <c r="D62" s="57"/>
      <c r="E62" s="57"/>
      <c r="F62" s="57"/>
      <c r="G62" s="57"/>
      <c r="H62" s="57"/>
      <c r="I62" s="25"/>
      <c r="J62" s="26"/>
      <c r="K62" s="25"/>
      <c r="L62" s="25"/>
      <c r="M62" s="25"/>
    </row>
    <row r="63" spans="1:13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6"/>
      <c r="K63" s="25"/>
      <c r="L63" s="25"/>
      <c r="M63" s="25"/>
    </row>
    <row r="64" spans="1:13" x14ac:dyDescent="0.2">
      <c r="A64" s="25"/>
      <c r="B64" s="25"/>
      <c r="C64" s="25"/>
      <c r="D64" s="57" t="s">
        <v>194</v>
      </c>
      <c r="E64" s="57"/>
      <c r="F64" s="57"/>
      <c r="G64" s="57"/>
      <c r="H64" s="57"/>
      <c r="I64" s="25"/>
      <c r="J64" s="26"/>
      <c r="K64" s="25"/>
      <c r="L64" s="25"/>
      <c r="M64" s="25"/>
    </row>
    <row r="65" spans="1:13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6"/>
      <c r="K65" s="25"/>
      <c r="L65" s="25"/>
      <c r="M65" s="25"/>
    </row>
    <row r="66" spans="1:13" x14ac:dyDescent="0.2">
      <c r="A66" s="25"/>
      <c r="B66" s="25"/>
      <c r="C66" s="25"/>
      <c r="D66" s="25"/>
      <c r="E66" s="56" t="s">
        <v>56</v>
      </c>
      <c r="F66" s="56"/>
      <c r="G66" s="56"/>
      <c r="H66" s="56"/>
      <c r="I66" s="25"/>
      <c r="J66" s="26"/>
      <c r="K66" s="25"/>
      <c r="L66" s="47" t="str">
        <f>IF(L4&lt;&gt;"nein","",IF(L58&gt;0.2,"ja","nein"))</f>
        <v/>
      </c>
      <c r="M66" s="25"/>
    </row>
    <row r="67" spans="1:13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</row>
    <row r="68" spans="1:13" x14ac:dyDescent="0.2">
      <c r="A68" s="25"/>
      <c r="B68" s="25"/>
      <c r="C68" s="25"/>
      <c r="D68" s="57" t="s">
        <v>195</v>
      </c>
      <c r="E68" s="57"/>
      <c r="F68" s="57"/>
      <c r="G68" s="57"/>
      <c r="H68" s="57"/>
      <c r="I68" s="25"/>
      <c r="J68" s="26"/>
      <c r="K68" s="25"/>
      <c r="L68" s="25"/>
      <c r="M68" s="25"/>
    </row>
    <row r="69" spans="1:13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6"/>
      <c r="K69" s="25"/>
      <c r="L69" s="25"/>
      <c r="M69" s="25"/>
    </row>
    <row r="70" spans="1:13" x14ac:dyDescent="0.2">
      <c r="A70" s="25"/>
      <c r="B70" s="25"/>
      <c r="C70" s="25"/>
      <c r="D70" s="25"/>
      <c r="E70" s="56" t="s">
        <v>56</v>
      </c>
      <c r="F70" s="56"/>
      <c r="G70" s="56"/>
      <c r="H70" s="56"/>
      <c r="I70" s="25"/>
      <c r="J70" s="26"/>
      <c r="K70" s="25"/>
      <c r="L70" s="47" t="str">
        <f>IF(L4&lt;&gt;"nein","",IF(L60&gt;0.2,"ja","nein"))</f>
        <v/>
      </c>
      <c r="M70" s="25"/>
    </row>
    <row r="71" spans="1:13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6"/>
      <c r="K71" s="25"/>
      <c r="L71" s="25"/>
      <c r="M71" s="25"/>
    </row>
    <row r="72" spans="1:13" x14ac:dyDescent="0.2">
      <c r="A72" s="25"/>
      <c r="B72" s="25"/>
      <c r="C72" s="57" t="s">
        <v>55</v>
      </c>
      <c r="D72" s="57"/>
      <c r="E72" s="57"/>
      <c r="F72" s="57"/>
      <c r="G72" s="57"/>
      <c r="H72" s="57"/>
      <c r="I72" s="25"/>
      <c r="J72" s="26"/>
      <c r="K72" s="25"/>
      <c r="L72" s="25"/>
      <c r="M72" s="25"/>
    </row>
    <row r="73" spans="1:13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6"/>
      <c r="K73" s="25"/>
      <c r="L73" s="25"/>
      <c r="M73" s="25"/>
    </row>
    <row r="74" spans="1:13" x14ac:dyDescent="0.2">
      <c r="A74" s="25"/>
      <c r="B74" s="25"/>
      <c r="C74" s="25"/>
      <c r="D74" s="57" t="s">
        <v>194</v>
      </c>
      <c r="E74" s="57"/>
      <c r="F74" s="57"/>
      <c r="G74" s="57"/>
      <c r="H74" s="57"/>
      <c r="I74" s="25"/>
      <c r="J74" s="26"/>
      <c r="K74" s="25"/>
      <c r="L74" s="25"/>
      <c r="M74" s="25"/>
    </row>
    <row r="75" spans="1:13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6"/>
      <c r="K75" s="25"/>
      <c r="L75" s="25"/>
      <c r="M75" s="25"/>
    </row>
    <row r="76" spans="1:13" x14ac:dyDescent="0.2">
      <c r="A76" s="25"/>
      <c r="B76" s="25"/>
      <c r="C76" s="25"/>
      <c r="D76" s="25"/>
      <c r="E76" s="56" t="s">
        <v>57</v>
      </c>
      <c r="F76" s="56"/>
      <c r="G76" s="56"/>
      <c r="H76" s="56"/>
      <c r="I76" s="25"/>
      <c r="J76" s="26"/>
      <c r="K76" s="25"/>
      <c r="L76" s="47" t="str">
        <f>IF(L4&lt;&gt;"nein","",IF(L66="ja","nein","ja"))</f>
        <v/>
      </c>
      <c r="M76" s="25"/>
    </row>
    <row r="77" spans="1:13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6"/>
      <c r="K77" s="25"/>
      <c r="L77" s="25"/>
      <c r="M77" s="25"/>
    </row>
    <row r="78" spans="1:13" x14ac:dyDescent="0.2">
      <c r="A78" s="25"/>
      <c r="B78" s="25"/>
      <c r="C78" s="25"/>
      <c r="D78" s="25"/>
      <c r="E78" s="56" t="s">
        <v>58</v>
      </c>
      <c r="F78" s="56"/>
      <c r="G78" s="56"/>
      <c r="H78" s="56"/>
      <c r="I78" s="25"/>
      <c r="J78" s="26"/>
      <c r="K78" s="25"/>
      <c r="L78" s="47" t="str">
        <f>IF(L4&lt;&gt;"nein","",IF(L76="nein","---",IF(OR(L58&gt;0.15,L56&gt;1.5),"ja","nein")))</f>
        <v/>
      </c>
      <c r="M78" s="25"/>
    </row>
    <row r="79" spans="1:13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6"/>
      <c r="K79" s="25"/>
      <c r="L79" s="25"/>
      <c r="M79" s="25"/>
    </row>
    <row r="80" spans="1:13" x14ac:dyDescent="0.2">
      <c r="A80" s="25"/>
      <c r="B80" s="25"/>
      <c r="C80" s="25"/>
      <c r="D80" s="57" t="s">
        <v>195</v>
      </c>
      <c r="E80" s="57"/>
      <c r="F80" s="57"/>
      <c r="G80" s="57"/>
      <c r="H80" s="57"/>
      <c r="I80" s="25"/>
      <c r="J80" s="26"/>
      <c r="K80" s="25"/>
      <c r="L80" s="25"/>
      <c r="M80" s="25"/>
    </row>
    <row r="81" spans="1:13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6"/>
      <c r="K81" s="25"/>
      <c r="L81" s="25"/>
      <c r="M81" s="25"/>
    </row>
    <row r="82" spans="1:13" x14ac:dyDescent="0.2">
      <c r="A82" s="25"/>
      <c r="B82" s="25"/>
      <c r="C82" s="25"/>
      <c r="D82" s="25"/>
      <c r="E82" s="56" t="s">
        <v>57</v>
      </c>
      <c r="F82" s="56"/>
      <c r="G82" s="56"/>
      <c r="H82" s="56"/>
      <c r="I82" s="25"/>
      <c r="J82" s="26"/>
      <c r="K82" s="25"/>
      <c r="L82" s="47" t="str">
        <f>IF(L4&lt;&gt;"nein","",IF(L70="ja","nein","ja"))</f>
        <v/>
      </c>
      <c r="M82" s="25"/>
    </row>
    <row r="83" spans="1:13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6"/>
      <c r="K83" s="25"/>
      <c r="L83" s="25"/>
      <c r="M83" s="25"/>
    </row>
    <row r="84" spans="1:13" x14ac:dyDescent="0.2">
      <c r="A84" s="25"/>
      <c r="B84" s="25"/>
      <c r="C84" s="25"/>
      <c r="D84" s="25"/>
      <c r="E84" s="56" t="s">
        <v>58</v>
      </c>
      <c r="F84" s="56"/>
      <c r="G84" s="56"/>
      <c r="H84" s="56"/>
      <c r="I84" s="25"/>
      <c r="J84" s="26"/>
      <c r="K84" s="25"/>
      <c r="L84" s="47" t="str">
        <f>IF(L4&lt;&gt;"nein","",IF(L82="nein","---",IF(OR(L60&gt;0.15,L56&gt;1.5),"ja","nein")))</f>
        <v/>
      </c>
      <c r="M84" s="25"/>
    </row>
    <row r="85" spans="1:13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6"/>
      <c r="K85" s="25"/>
      <c r="L85" s="25"/>
      <c r="M85" s="25"/>
    </row>
    <row r="86" spans="1:13" x14ac:dyDescent="0.2">
      <c r="A86" s="25"/>
      <c r="B86" s="25"/>
      <c r="C86" s="57" t="s">
        <v>59</v>
      </c>
      <c r="D86" s="57"/>
      <c r="E86" s="57"/>
      <c r="F86" s="57"/>
      <c r="G86" s="57"/>
      <c r="H86" s="57"/>
      <c r="I86" s="25"/>
      <c r="J86" s="29" t="s">
        <v>48</v>
      </c>
      <c r="K86" s="25"/>
      <c r="L86" s="32" t="str">
        <f>IF(L4="ja",L12,IF(L4="nein",IF(L56&gt;2.1,0.95,IF(L56&gt;1.8,0.9,IF(L56&gt;1.5,0.85,IF(L56&gt;1.2,0.8,IF(L56&gt;0.9,0.75,IF(L56&gt;0.6,0.7,IF(L56&gt;=0,0.65,"FEHLER"))))))),""))</f>
        <v/>
      </c>
      <c r="M86" s="25"/>
    </row>
    <row r="87" spans="1:13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6"/>
      <c r="K87" s="25"/>
      <c r="L87" s="25"/>
      <c r="M87" s="25"/>
    </row>
  </sheetData>
  <mergeCells count="42">
    <mergeCell ref="B14:H14"/>
    <mergeCell ref="C16:H16"/>
    <mergeCell ref="C20:H20"/>
    <mergeCell ref="C18:H18"/>
    <mergeCell ref="B4:H4"/>
    <mergeCell ref="B6:H6"/>
    <mergeCell ref="C8:H8"/>
    <mergeCell ref="C10:H10"/>
    <mergeCell ref="C12:H12"/>
    <mergeCell ref="E24:H24"/>
    <mergeCell ref="D22:H22"/>
    <mergeCell ref="E38:H38"/>
    <mergeCell ref="E36:H36"/>
    <mergeCell ref="F34:H34"/>
    <mergeCell ref="F32:H32"/>
    <mergeCell ref="E30:H30"/>
    <mergeCell ref="C72:H72"/>
    <mergeCell ref="D58:H58"/>
    <mergeCell ref="F40:H40"/>
    <mergeCell ref="E28:H28"/>
    <mergeCell ref="E26:H26"/>
    <mergeCell ref="D50:H50"/>
    <mergeCell ref="E48:H48"/>
    <mergeCell ref="E46:H46"/>
    <mergeCell ref="E44:H44"/>
    <mergeCell ref="F42:H42"/>
    <mergeCell ref="E56:H56"/>
    <mergeCell ref="E54:H54"/>
    <mergeCell ref="E52:H52"/>
    <mergeCell ref="C86:H86"/>
    <mergeCell ref="E84:H84"/>
    <mergeCell ref="E82:H82"/>
    <mergeCell ref="D80:H80"/>
    <mergeCell ref="E78:H78"/>
    <mergeCell ref="E76:H76"/>
    <mergeCell ref="E70:H70"/>
    <mergeCell ref="D68:H68"/>
    <mergeCell ref="E66:H66"/>
    <mergeCell ref="D64:H64"/>
    <mergeCell ref="C62:H62"/>
    <mergeCell ref="D60:H60"/>
    <mergeCell ref="D74:H74"/>
  </mergeCells>
  <conditionalFormatting sqref="L12 L10 L8">
    <cfRule type="expression" dxfId="5" priority="6">
      <formula>$L$4&lt;&gt;"ja"</formula>
    </cfRule>
  </conditionalFormatting>
  <conditionalFormatting sqref="L16 L18 L24 L26 L28 L30 L32 L34 L36 L38 L40 L42 L44 L46 L48 L52 L54 L58 L60 L66 L70 L76 L78 L82 L84">
    <cfRule type="expression" dxfId="4" priority="5">
      <formula>$L$4&lt;&gt;"nein"</formula>
    </cfRule>
  </conditionalFormatting>
  <conditionalFormatting sqref="L56">
    <cfRule type="expression" dxfId="3" priority="2">
      <formula>ISBLANK($L$4)</formula>
    </cfRule>
  </conditionalFormatting>
  <conditionalFormatting sqref="L86">
    <cfRule type="expression" dxfId="2" priority="1">
      <formula>ISBLANK($L$4)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auswählen">
          <x14:formula1>
            <xm:f>'(Back-end Liste)'!$C$2:$C$63</xm:f>
          </x14:formula1>
          <xm:sqref>L8</xm:sqref>
        </x14:dataValidation>
        <x14:dataValidation type="list" allowBlank="1" showInputMessage="1" showErrorMessage="1" prompt="Bitte auswählen">
          <x14:formula1>
            <xm:f>'(Back-end Liste)'!$F$3:$F$4</xm:f>
          </x14:formula1>
          <xm:sqref>L4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88"/>
  <sheetViews>
    <sheetView workbookViewId="0">
      <selection activeCell="R4" sqref="R4"/>
    </sheetView>
  </sheetViews>
  <sheetFormatPr baseColWidth="10" defaultRowHeight="12.75" x14ac:dyDescent="0.2"/>
  <cols>
    <col min="1" max="14" width="11" style="2"/>
    <col min="15" max="15" width="1.625" style="2" customWidth="1"/>
    <col min="16" max="16" width="13.125" style="3" bestFit="1" customWidth="1"/>
    <col min="17" max="17" width="1.625" style="2" customWidth="1"/>
    <col min="18" max="18" width="16.625" style="2" customWidth="1"/>
    <col min="19" max="16384" width="11" style="2"/>
  </cols>
  <sheetData>
    <row r="1" spans="1:19" x14ac:dyDescent="0.2">
      <c r="A1" s="27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25"/>
      <c r="R1" s="25"/>
      <c r="S1" s="25"/>
    </row>
    <row r="2" spans="1:19" x14ac:dyDescent="0.2">
      <c r="A2" s="27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9" t="s">
        <v>17</v>
      </c>
      <c r="Q2" s="25"/>
      <c r="R2" s="29" t="s">
        <v>245</v>
      </c>
      <c r="S2" s="25"/>
    </row>
    <row r="3" spans="1:19" x14ac:dyDescent="0.2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25"/>
      <c r="R3" s="25"/>
      <c r="S3" s="25"/>
    </row>
    <row r="4" spans="1:19" x14ac:dyDescent="0.2">
      <c r="A4" s="25"/>
      <c r="B4" s="56" t="s">
        <v>248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25"/>
      <c r="P4" s="26"/>
      <c r="Q4" s="25"/>
      <c r="R4" s="30"/>
      <c r="S4" s="25"/>
    </row>
    <row r="5" spans="1:19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5"/>
      <c r="R5" s="25"/>
      <c r="S5" s="25"/>
    </row>
    <row r="6" spans="1:19" x14ac:dyDescent="0.2">
      <c r="A6" s="25"/>
      <c r="B6" s="25"/>
      <c r="C6" s="57" t="s">
        <v>25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5"/>
      <c r="P6" s="26"/>
      <c r="Q6" s="25"/>
      <c r="R6" s="25"/>
      <c r="S6" s="25"/>
    </row>
    <row r="7" spans="1:19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5"/>
      <c r="R7" s="25"/>
      <c r="S7" s="25"/>
    </row>
    <row r="8" spans="1:19" x14ac:dyDescent="0.2">
      <c r="A8" s="25"/>
      <c r="B8" s="25"/>
      <c r="C8" s="25"/>
      <c r="D8" s="56" t="s">
        <v>264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25"/>
      <c r="P8" s="29" t="s">
        <v>191</v>
      </c>
      <c r="Q8" s="25"/>
      <c r="R8" s="48"/>
      <c r="S8" s="25"/>
    </row>
    <row r="9" spans="1:19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5"/>
      <c r="R9" s="25"/>
      <c r="S9" s="25"/>
    </row>
    <row r="10" spans="1:19" x14ac:dyDescent="0.2">
      <c r="A10" s="25"/>
      <c r="B10" s="25"/>
      <c r="C10" s="25"/>
      <c r="D10" s="56" t="s">
        <v>265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5"/>
      <c r="P10" s="29" t="s">
        <v>23</v>
      </c>
      <c r="Q10" s="25"/>
      <c r="R10" s="48"/>
      <c r="S10" s="25"/>
    </row>
    <row r="11" spans="1:19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5"/>
      <c r="R11" s="25"/>
      <c r="S11" s="25"/>
    </row>
    <row r="12" spans="1:19" x14ac:dyDescent="0.2">
      <c r="A12" s="25"/>
      <c r="B12" s="25"/>
      <c r="C12" s="25"/>
      <c r="D12" s="56" t="s">
        <v>205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5"/>
      <c r="P12" s="29" t="s">
        <v>190</v>
      </c>
      <c r="Q12" s="25"/>
      <c r="R12" s="31" t="e">
        <f>IF(R4="ja",Sektorprüfung!L56,R8*1000/R10)</f>
        <v>#DIV/0!</v>
      </c>
      <c r="S12" s="25"/>
    </row>
    <row r="13" spans="1:19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5"/>
      <c r="R13" s="25"/>
      <c r="S13" s="25"/>
    </row>
    <row r="14" spans="1:19" x14ac:dyDescent="0.2">
      <c r="A14" s="25"/>
      <c r="B14" s="25"/>
      <c r="C14" s="25"/>
      <c r="D14" s="56" t="s">
        <v>206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/>
      <c r="P14" s="29" t="s">
        <v>48</v>
      </c>
      <c r="Q14" s="25"/>
      <c r="R14" s="32" t="e">
        <f>IF(R4="ja",Sektorprüfung!L86,IF(R12&gt;2.1,0.95,IF(R12&gt;1.8,0.9,IF(R12&gt;1.5,0.85,IF(R12&gt;1.2,0.8,IF(R12&gt;0.9,0.75,IF(R12&gt;0.6,0.7,IF(R12&gt;=0,0.65,"FEHLER"))))))))</f>
        <v>#DIV/0!</v>
      </c>
      <c r="S14" s="25"/>
    </row>
    <row r="15" spans="1:19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5"/>
      <c r="R15" s="25"/>
      <c r="S15" s="25"/>
    </row>
    <row r="16" spans="1:19" x14ac:dyDescent="0.2">
      <c r="A16" s="25"/>
      <c r="B16" s="56" t="s">
        <v>196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5"/>
      <c r="P16" s="26"/>
      <c r="Q16" s="25"/>
      <c r="R16" s="25"/>
      <c r="S16" s="25"/>
    </row>
    <row r="17" spans="1:19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5"/>
      <c r="R17" s="25"/>
      <c r="S17" s="25"/>
    </row>
    <row r="18" spans="1:19" x14ac:dyDescent="0.2">
      <c r="A18" s="25"/>
      <c r="B18" s="57" t="s">
        <v>232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25"/>
      <c r="P18" s="26"/>
      <c r="Q18" s="25"/>
      <c r="R18" s="25"/>
      <c r="S18" s="25"/>
    </row>
    <row r="19" spans="1:19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5"/>
      <c r="R19" s="25"/>
      <c r="S19" s="25"/>
    </row>
    <row r="20" spans="1:19" x14ac:dyDescent="0.2">
      <c r="A20" s="25"/>
      <c r="B20" s="25"/>
      <c r="C20" s="56" t="s">
        <v>221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25"/>
      <c r="P20" s="29" t="s">
        <v>191</v>
      </c>
      <c r="Q20" s="25"/>
      <c r="R20" s="45">
        <f>'Emissionen Unternehmen (§7.3)'!S26</f>
        <v>0</v>
      </c>
      <c r="S20" s="25"/>
    </row>
    <row r="21" spans="1:19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5"/>
    </row>
    <row r="22" spans="1:19" x14ac:dyDescent="0.2">
      <c r="A22" s="25"/>
      <c r="B22" s="25"/>
      <c r="C22" s="56" t="s">
        <v>204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5"/>
      <c r="P22" s="29" t="s">
        <v>23</v>
      </c>
      <c r="Q22" s="25"/>
      <c r="R22" s="44"/>
      <c r="S22" s="25"/>
    </row>
    <row r="23" spans="1:19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5"/>
      <c r="R23" s="25"/>
      <c r="S23" s="25"/>
    </row>
    <row r="24" spans="1:19" x14ac:dyDescent="0.2">
      <c r="A24" s="25"/>
      <c r="B24" s="25"/>
      <c r="C24" s="56" t="s">
        <v>203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5"/>
      <c r="P24" s="29" t="s">
        <v>190</v>
      </c>
      <c r="Q24" s="25"/>
      <c r="R24" s="31" t="e">
        <f>R20*1000/R22</f>
        <v>#DIV/0!</v>
      </c>
      <c r="S24" s="25"/>
    </row>
    <row r="25" spans="1:19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5"/>
      <c r="R25" s="25"/>
      <c r="S25" s="25"/>
    </row>
    <row r="26" spans="1:19" x14ac:dyDescent="0.2">
      <c r="A26" s="25"/>
      <c r="B26" s="25"/>
      <c r="C26" s="56" t="s">
        <v>197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25"/>
      <c r="P26" s="29" t="s">
        <v>190</v>
      </c>
      <c r="Q26" s="25"/>
      <c r="R26" s="31" t="e">
        <f>IF(AND(R14&gt;=0.65,R14&lt;=0.9),R12*0.1,IF(R14=0.95,0.25,"FEHLER"))</f>
        <v>#DIV/0!</v>
      </c>
      <c r="S26" s="25"/>
    </row>
    <row r="27" spans="1:19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5"/>
      <c r="R27" s="25"/>
      <c r="S27" s="25"/>
    </row>
    <row r="28" spans="1:19" x14ac:dyDescent="0.2">
      <c r="A28" s="25"/>
      <c r="B28" s="25"/>
      <c r="C28" s="56" t="s">
        <v>207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25"/>
      <c r="P28" s="26"/>
      <c r="Q28" s="25"/>
      <c r="R28" s="47" t="e">
        <f>IF(R24&lt;R26,"nein","ja")</f>
        <v>#DIV/0!</v>
      </c>
      <c r="S28" s="25"/>
    </row>
    <row r="29" spans="1:19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25"/>
      <c r="R29" s="25"/>
      <c r="S29" s="25"/>
    </row>
    <row r="30" spans="1:19" ht="25.5" customHeight="1" x14ac:dyDescent="0.2">
      <c r="A30" s="25"/>
      <c r="B30" s="58" t="str">
        <f>CONCATENATE("*",'Brennstoffeinsatz Unternehmen'!B28)</f>
        <v>**) Anmerkung: Bitte nur Brennstoffeinsätze von Unternehmensteilen angeben, die einem beihilfeberechtigten Sektor zuzuordnen sind (vgl. § 5 BECV-Entwurf / siehe Sektorliste im Tabellenblatt "(Back-end Liste)") bzw. einem Sektor, dessen Beihilfeberechtigung wahrscheinlich ist (vgl. §§ 21-23 BECV-Entwurf)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25"/>
      <c r="P30" s="26"/>
      <c r="Q30" s="25"/>
      <c r="R30" s="25"/>
      <c r="S30" s="25"/>
    </row>
    <row r="31" spans="1:19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5"/>
      <c r="R31" s="25"/>
      <c r="S31" s="25"/>
    </row>
    <row r="32" spans="1:19" x14ac:dyDescent="0.2">
      <c r="A32" s="25"/>
      <c r="B32" s="57" t="s">
        <v>208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25"/>
      <c r="P32" s="26"/>
      <c r="Q32" s="25"/>
      <c r="R32" s="25"/>
      <c r="S32" s="25"/>
    </row>
    <row r="33" spans="1:19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  <c r="Q33" s="25"/>
      <c r="R33" s="25"/>
      <c r="S33" s="25"/>
    </row>
    <row r="34" spans="1:19" x14ac:dyDescent="0.2">
      <c r="A34" s="25"/>
      <c r="B34" s="25"/>
      <c r="C34" s="56" t="s">
        <v>21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25"/>
      <c r="P34" s="29" t="s">
        <v>236</v>
      </c>
      <c r="Q34" s="25"/>
      <c r="R34" s="31">
        <v>25</v>
      </c>
      <c r="S34" s="25"/>
    </row>
    <row r="35" spans="1:19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5"/>
      <c r="R35" s="25"/>
      <c r="S35" s="25"/>
    </row>
    <row r="36" spans="1:19" x14ac:dyDescent="0.2">
      <c r="A36" s="25"/>
      <c r="B36" s="25"/>
      <c r="C36" s="56" t="s">
        <v>233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25"/>
      <c r="P36" s="29" t="s">
        <v>23</v>
      </c>
      <c r="Q36" s="25"/>
      <c r="R36" s="45">
        <f>('Emissionen Unternehmen (§7.3)'!S6-'Emissionen Unternehmen (§7.3)'!S10-'Emissionen Unternehmen (§7.3)'!S20-'Emissionen Unternehmen (§7.3)'!S24)*R34</f>
        <v>0</v>
      </c>
      <c r="S36" s="25"/>
    </row>
    <row r="37" spans="1:19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5"/>
      <c r="R37" s="25"/>
      <c r="S37" s="25"/>
    </row>
    <row r="38" spans="1:19" x14ac:dyDescent="0.2">
      <c r="A38" s="25"/>
      <c r="B38" s="25"/>
      <c r="C38" s="56" t="s">
        <v>223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5"/>
      <c r="P38" s="29" t="s">
        <v>23</v>
      </c>
      <c r="Q38" s="25"/>
      <c r="R38" s="45">
        <f>'Emissionen Unternehmen (§7.3)'!S26*R34</f>
        <v>0</v>
      </c>
      <c r="S38" s="25"/>
    </row>
    <row r="39" spans="1:19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5"/>
      <c r="R39" s="25"/>
      <c r="S39" s="25"/>
    </row>
    <row r="40" spans="1:19" x14ac:dyDescent="0.2">
      <c r="A40" s="25"/>
      <c r="B40" s="25"/>
      <c r="C40" s="25"/>
      <c r="D40" s="56" t="s">
        <v>222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25"/>
      <c r="P40" s="29" t="s">
        <v>23</v>
      </c>
      <c r="Q40" s="25"/>
      <c r="R40" s="45">
        <f>'Emissionen Unternehmen (§ 9.2)'!S26*R34</f>
        <v>0</v>
      </c>
      <c r="S40" s="25"/>
    </row>
    <row r="41" spans="1:19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  <c r="Q41" s="25"/>
      <c r="R41" s="25"/>
      <c r="S41" s="25"/>
    </row>
    <row r="42" spans="1:19" x14ac:dyDescent="0.2">
      <c r="A42" s="25"/>
      <c r="B42" s="25"/>
      <c r="C42" s="25"/>
      <c r="D42" s="25"/>
      <c r="E42" s="56" t="s">
        <v>225</v>
      </c>
      <c r="F42" s="56"/>
      <c r="G42" s="56"/>
      <c r="H42" s="56"/>
      <c r="I42" s="56"/>
      <c r="J42" s="56"/>
      <c r="K42" s="56"/>
      <c r="L42" s="56"/>
      <c r="M42" s="56"/>
      <c r="N42" s="56"/>
      <c r="O42" s="25"/>
      <c r="P42" s="29" t="s">
        <v>23</v>
      </c>
      <c r="Q42" s="25"/>
      <c r="R42" s="45">
        <f>IF('Emissionen Unternehmen (§ 9.2)'!S26&gt;0,('Emissionen Unternehmen (§ 9.2)'!S26-250)*R34,0)</f>
        <v>0</v>
      </c>
      <c r="S42" s="25"/>
    </row>
    <row r="43" spans="1:19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6"/>
      <c r="Q43" s="25"/>
      <c r="R43" s="25"/>
      <c r="S43" s="25"/>
    </row>
    <row r="44" spans="1:19" x14ac:dyDescent="0.2">
      <c r="A44" s="25"/>
      <c r="B44" s="25"/>
      <c r="C44" s="25"/>
      <c r="D44" s="25"/>
      <c r="E44" s="25"/>
      <c r="F44" s="56" t="s">
        <v>224</v>
      </c>
      <c r="G44" s="56"/>
      <c r="H44" s="56"/>
      <c r="I44" s="56"/>
      <c r="J44" s="56"/>
      <c r="K44" s="56"/>
      <c r="L44" s="56"/>
      <c r="M44" s="56"/>
      <c r="N44" s="56"/>
      <c r="O44" s="25"/>
      <c r="P44" s="29" t="s">
        <v>23</v>
      </c>
      <c r="Q44" s="25"/>
      <c r="R44" s="45" t="e">
        <f>R42*R14</f>
        <v>#DIV/0!</v>
      </c>
      <c r="S44" s="25"/>
    </row>
    <row r="45" spans="1:19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5"/>
      <c r="R45" s="25"/>
      <c r="S45" s="25"/>
    </row>
    <row r="46" spans="1:19" x14ac:dyDescent="0.2">
      <c r="A46" s="25"/>
      <c r="B46" s="25"/>
      <c r="C46" s="25"/>
      <c r="D46" s="25"/>
      <c r="E46" s="25"/>
      <c r="F46" s="25"/>
      <c r="G46" s="57" t="s">
        <v>229</v>
      </c>
      <c r="H46" s="57"/>
      <c r="I46" s="57"/>
      <c r="J46" s="57"/>
      <c r="K46" s="57"/>
      <c r="L46" s="57"/>
      <c r="M46" s="57"/>
      <c r="N46" s="57"/>
      <c r="O46" s="25"/>
      <c r="P46" s="26"/>
      <c r="Q46" s="25"/>
      <c r="R46" s="25"/>
      <c r="S46" s="25"/>
    </row>
    <row r="47" spans="1:19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5"/>
      <c r="R47" s="25"/>
      <c r="S47" s="25"/>
    </row>
    <row r="48" spans="1:19" x14ac:dyDescent="0.2">
      <c r="A48" s="25"/>
      <c r="B48" s="25"/>
      <c r="C48" s="25"/>
      <c r="D48" s="25"/>
      <c r="E48" s="25"/>
      <c r="F48" s="25"/>
      <c r="G48" s="25"/>
      <c r="H48" s="56" t="s">
        <v>226</v>
      </c>
      <c r="I48" s="56"/>
      <c r="J48" s="56"/>
      <c r="K48" s="56"/>
      <c r="L48" s="56"/>
      <c r="M48" s="56"/>
      <c r="N48" s="56"/>
      <c r="O48" s="25"/>
      <c r="P48" s="29" t="s">
        <v>20</v>
      </c>
      <c r="Q48" s="25"/>
      <c r="R48" s="44"/>
      <c r="S48" s="25"/>
    </row>
    <row r="49" spans="1:19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5"/>
      <c r="R49" s="25"/>
      <c r="S49" s="25"/>
    </row>
    <row r="50" spans="1:19" x14ac:dyDescent="0.2">
      <c r="A50" s="25"/>
      <c r="B50" s="25"/>
      <c r="C50" s="25"/>
      <c r="D50" s="25"/>
      <c r="E50" s="25"/>
      <c r="F50" s="25"/>
      <c r="G50" s="25"/>
      <c r="H50" s="56" t="s">
        <v>262</v>
      </c>
      <c r="I50" s="56"/>
      <c r="J50" s="56"/>
      <c r="K50" s="56"/>
      <c r="L50" s="56"/>
      <c r="M50" s="56"/>
      <c r="N50" s="56"/>
      <c r="O50" s="25"/>
      <c r="P50" s="29" t="s">
        <v>23</v>
      </c>
      <c r="Q50" s="25"/>
      <c r="R50" s="44"/>
      <c r="S50" s="25"/>
    </row>
    <row r="51" spans="1:19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6"/>
      <c r="Q51" s="25"/>
      <c r="R51" s="25"/>
      <c r="S51" s="25"/>
    </row>
    <row r="52" spans="1:19" x14ac:dyDescent="0.2">
      <c r="A52" s="25"/>
      <c r="B52" s="25"/>
      <c r="C52" s="25"/>
      <c r="D52" s="25"/>
      <c r="E52" s="25"/>
      <c r="F52" s="25"/>
      <c r="G52" s="25"/>
      <c r="H52" s="56" t="s">
        <v>230</v>
      </c>
      <c r="I52" s="56"/>
      <c r="J52" s="56"/>
      <c r="K52" s="56"/>
      <c r="L52" s="56"/>
      <c r="M52" s="56"/>
      <c r="N52" s="56"/>
      <c r="O52" s="25"/>
      <c r="P52" s="29" t="s">
        <v>237</v>
      </c>
      <c r="Q52" s="25"/>
      <c r="R52" s="31">
        <v>6.5</v>
      </c>
      <c r="S52" s="25"/>
    </row>
    <row r="53" spans="1:19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  <c r="Q53" s="25"/>
      <c r="R53" s="25"/>
      <c r="S53" s="25"/>
    </row>
    <row r="54" spans="1:19" x14ac:dyDescent="0.2">
      <c r="A54" s="25"/>
      <c r="B54" s="25"/>
      <c r="C54" s="25"/>
      <c r="D54" s="25"/>
      <c r="E54" s="25"/>
      <c r="F54" s="25"/>
      <c r="G54" s="25"/>
      <c r="H54" s="56" t="s">
        <v>263</v>
      </c>
      <c r="I54" s="56"/>
      <c r="J54" s="56"/>
      <c r="K54" s="56"/>
      <c r="L54" s="56"/>
      <c r="M54" s="56"/>
      <c r="N54" s="56"/>
      <c r="O54" s="25"/>
      <c r="P54" s="29" t="s">
        <v>48</v>
      </c>
      <c r="Q54" s="25"/>
      <c r="R54" s="32" t="e">
        <f>((R50*100)/(R48*1000))/R52</f>
        <v>#DIV/0!</v>
      </c>
      <c r="S54" s="25"/>
    </row>
    <row r="55" spans="1:19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6"/>
      <c r="Q55" s="25"/>
      <c r="R55" s="25"/>
      <c r="S55" s="25"/>
    </row>
    <row r="56" spans="1:19" x14ac:dyDescent="0.2">
      <c r="A56" s="25"/>
      <c r="B56" s="25"/>
      <c r="C56" s="25"/>
      <c r="D56" s="25"/>
      <c r="E56" s="25"/>
      <c r="F56" s="25"/>
      <c r="G56" s="25"/>
      <c r="H56" s="56" t="s">
        <v>227</v>
      </c>
      <c r="I56" s="56"/>
      <c r="J56" s="56"/>
      <c r="K56" s="56"/>
      <c r="L56" s="56"/>
      <c r="M56" s="56"/>
      <c r="N56" s="56"/>
      <c r="O56" s="25"/>
      <c r="P56" s="29" t="s">
        <v>237</v>
      </c>
      <c r="Q56" s="25"/>
      <c r="R56" s="31">
        <v>1.37</v>
      </c>
      <c r="S56" s="25"/>
    </row>
    <row r="57" spans="1:19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5"/>
      <c r="S57" s="25"/>
    </row>
    <row r="58" spans="1:19" x14ac:dyDescent="0.2">
      <c r="A58" s="25"/>
      <c r="B58" s="25"/>
      <c r="C58" s="25"/>
      <c r="D58" s="25"/>
      <c r="E58" s="25"/>
      <c r="F58" s="25"/>
      <c r="G58" s="25"/>
      <c r="H58" s="56" t="s">
        <v>228</v>
      </c>
      <c r="I58" s="56"/>
      <c r="J58" s="56"/>
      <c r="K58" s="56"/>
      <c r="L58" s="56"/>
      <c r="M58" s="56"/>
      <c r="N58" s="56"/>
      <c r="O58" s="25"/>
      <c r="P58" s="29" t="s">
        <v>23</v>
      </c>
      <c r="Q58" s="25"/>
      <c r="R58" s="45" t="e">
        <f>R48*R56*10*R54</f>
        <v>#DIV/0!</v>
      </c>
      <c r="S58" s="25"/>
    </row>
    <row r="59" spans="1:19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6"/>
      <c r="Q59" s="25"/>
      <c r="R59" s="25"/>
      <c r="S59" s="25"/>
    </row>
    <row r="60" spans="1:19" x14ac:dyDescent="0.2">
      <c r="A60" s="25"/>
      <c r="B60" s="25"/>
      <c r="C60" s="25"/>
      <c r="D60" s="25"/>
      <c r="E60" s="25"/>
      <c r="F60" s="25"/>
      <c r="G60" s="25"/>
      <c r="H60" s="56" t="s">
        <v>231</v>
      </c>
      <c r="I60" s="56"/>
      <c r="J60" s="56"/>
      <c r="K60" s="56"/>
      <c r="L60" s="56"/>
      <c r="M60" s="56"/>
      <c r="N60" s="56"/>
      <c r="O60" s="25"/>
      <c r="P60" s="29" t="s">
        <v>23</v>
      </c>
      <c r="Q60" s="25"/>
      <c r="R60" s="45" t="e">
        <f>R44-R58</f>
        <v>#DIV/0!</v>
      </c>
      <c r="S60" s="25"/>
    </row>
    <row r="61" spans="1:19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6"/>
      <c r="Q61" s="25"/>
      <c r="R61" s="25"/>
      <c r="S61" s="25"/>
    </row>
    <row r="62" spans="1:19" x14ac:dyDescent="0.2">
      <c r="A62" s="25"/>
      <c r="B62" s="25"/>
      <c r="C62" s="25"/>
      <c r="D62" s="25"/>
      <c r="E62" s="25"/>
      <c r="F62" s="25"/>
      <c r="G62" s="25"/>
      <c r="H62" s="25"/>
      <c r="I62" s="56" t="s">
        <v>238</v>
      </c>
      <c r="J62" s="56"/>
      <c r="K62" s="56"/>
      <c r="L62" s="56"/>
      <c r="M62" s="56"/>
      <c r="N62" s="56"/>
      <c r="O62" s="25"/>
      <c r="P62" s="29" t="s">
        <v>23</v>
      </c>
      <c r="Q62" s="25"/>
      <c r="R62" s="45" t="e">
        <f>R60*(1-0.5)</f>
        <v>#DIV/0!</v>
      </c>
      <c r="S62" s="25"/>
    </row>
    <row r="63" spans="1:19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6"/>
      <c r="Q63" s="25"/>
      <c r="R63" s="25"/>
      <c r="S63" s="25"/>
    </row>
    <row r="64" spans="1:19" x14ac:dyDescent="0.2">
      <c r="A64" s="25"/>
      <c r="B64" s="25"/>
      <c r="C64" s="25"/>
      <c r="D64" s="25"/>
      <c r="E64" s="25"/>
      <c r="F64" s="25"/>
      <c r="G64" s="25"/>
      <c r="H64" s="25"/>
      <c r="I64" s="56" t="s">
        <v>239</v>
      </c>
      <c r="J64" s="56"/>
      <c r="K64" s="56"/>
      <c r="L64" s="56"/>
      <c r="M64" s="56"/>
      <c r="N64" s="56"/>
      <c r="O64" s="25"/>
      <c r="P64" s="29" t="s">
        <v>23</v>
      </c>
      <c r="Q64" s="25"/>
      <c r="R64" s="45" t="e">
        <f>R60*(1-0.8)</f>
        <v>#DIV/0!</v>
      </c>
      <c r="S64" s="25"/>
    </row>
    <row r="65" spans="1:19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6"/>
      <c r="Q65" s="25"/>
      <c r="R65" s="25"/>
      <c r="S65" s="25"/>
    </row>
    <row r="66" spans="1:19" ht="25.5" customHeight="1" x14ac:dyDescent="0.2">
      <c r="A66" s="25"/>
      <c r="B66" s="58" t="s">
        <v>234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25"/>
      <c r="P66" s="26"/>
      <c r="Q66" s="25"/>
      <c r="R66" s="25"/>
      <c r="S66" s="25"/>
    </row>
    <row r="67" spans="1:19" x14ac:dyDescent="0.2">
      <c r="A67" s="25"/>
      <c r="B67" s="58" t="s">
        <v>235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25"/>
      <c r="P67" s="26"/>
      <c r="Q67" s="25"/>
      <c r="R67" s="25"/>
      <c r="S67" s="25"/>
    </row>
    <row r="68" spans="1:19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6"/>
      <c r="Q68" s="25"/>
      <c r="R68" s="25"/>
      <c r="S68" s="25"/>
    </row>
    <row r="69" spans="1:19" x14ac:dyDescent="0.2">
      <c r="A69" s="25"/>
      <c r="B69" s="57" t="s">
        <v>240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25"/>
      <c r="P69" s="26"/>
      <c r="Q69" s="25"/>
      <c r="R69" s="25"/>
      <c r="S69" s="25"/>
    </row>
    <row r="70" spans="1:19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6"/>
      <c r="Q70" s="25"/>
      <c r="R70" s="25"/>
      <c r="S70" s="25"/>
    </row>
    <row r="71" spans="1:19" x14ac:dyDescent="0.2">
      <c r="A71" s="25"/>
      <c r="B71" s="25"/>
      <c r="C71" s="56" t="s">
        <v>241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5"/>
      <c r="P71" s="29" t="s">
        <v>23</v>
      </c>
      <c r="Q71" s="25"/>
      <c r="R71" s="45" t="e">
        <f>R62</f>
        <v>#DIV/0!</v>
      </c>
      <c r="S71" s="25"/>
    </row>
    <row r="72" spans="1:19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6"/>
      <c r="Q72" s="25"/>
      <c r="R72" s="25"/>
      <c r="S72" s="25"/>
    </row>
    <row r="73" spans="1:19" x14ac:dyDescent="0.2">
      <c r="A73" s="25"/>
      <c r="B73" s="25"/>
      <c r="C73" s="25"/>
      <c r="D73" s="56" t="s">
        <v>244</v>
      </c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25"/>
      <c r="P73" s="29" t="s">
        <v>48</v>
      </c>
      <c r="Q73" s="25"/>
      <c r="R73" s="32" t="e">
        <f>R71/$R$36</f>
        <v>#DIV/0!</v>
      </c>
      <c r="S73" s="25"/>
    </row>
    <row r="74" spans="1:19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/>
      <c r="Q74" s="25"/>
      <c r="R74" s="25"/>
      <c r="S74" s="25"/>
    </row>
    <row r="75" spans="1:19" x14ac:dyDescent="0.2">
      <c r="A75" s="25"/>
      <c r="B75" s="25"/>
      <c r="C75" s="56" t="s">
        <v>242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25"/>
      <c r="P75" s="29" t="s">
        <v>23</v>
      </c>
      <c r="Q75" s="25"/>
      <c r="R75" s="45" t="e">
        <f>R64</f>
        <v>#DIV/0!</v>
      </c>
      <c r="S75" s="25"/>
    </row>
    <row r="76" spans="1:19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6"/>
      <c r="Q76" s="25"/>
      <c r="R76" s="25"/>
      <c r="S76" s="25"/>
    </row>
    <row r="77" spans="1:19" x14ac:dyDescent="0.2">
      <c r="A77" s="25"/>
      <c r="B77" s="25"/>
      <c r="C77" s="25"/>
      <c r="D77" s="56" t="s">
        <v>244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25"/>
      <c r="P77" s="29" t="s">
        <v>48</v>
      </c>
      <c r="Q77" s="25"/>
      <c r="R77" s="32" t="e">
        <f>R75/$R$36</f>
        <v>#DIV/0!</v>
      </c>
      <c r="S77" s="25"/>
    </row>
    <row r="78" spans="1:19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  <c r="Q78" s="25"/>
      <c r="R78" s="25"/>
      <c r="S78" s="25"/>
    </row>
    <row r="79" spans="1:19" x14ac:dyDescent="0.2">
      <c r="A79" s="25"/>
      <c r="B79" s="57" t="s">
        <v>243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25"/>
      <c r="P79" s="26"/>
      <c r="Q79" s="25"/>
      <c r="R79" s="25"/>
      <c r="S79" s="25"/>
    </row>
    <row r="80" spans="1:19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6"/>
      <c r="Q80" s="25"/>
      <c r="R80" s="25"/>
      <c r="S80" s="25"/>
    </row>
    <row r="81" spans="1:19" x14ac:dyDescent="0.2">
      <c r="A81" s="25"/>
      <c r="B81" s="25"/>
      <c r="C81" s="56" t="s">
        <v>241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25"/>
      <c r="P81" s="29" t="s">
        <v>23</v>
      </c>
      <c r="Q81" s="25"/>
      <c r="R81" s="45" t="e">
        <f>R44*(1-0.5)</f>
        <v>#DIV/0!</v>
      </c>
      <c r="S81" s="25"/>
    </row>
    <row r="82" spans="1:19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6"/>
      <c r="Q82" s="25"/>
      <c r="R82" s="25"/>
      <c r="S82" s="25"/>
    </row>
    <row r="83" spans="1:19" x14ac:dyDescent="0.2">
      <c r="A83" s="25"/>
      <c r="B83" s="25"/>
      <c r="C83" s="25"/>
      <c r="D83" s="56" t="s">
        <v>244</v>
      </c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25"/>
      <c r="P83" s="29" t="s">
        <v>48</v>
      </c>
      <c r="Q83" s="25"/>
      <c r="R83" s="32" t="e">
        <f>R81/$R$36</f>
        <v>#DIV/0!</v>
      </c>
      <c r="S83" s="25"/>
    </row>
    <row r="84" spans="1:19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6"/>
      <c r="Q84" s="25"/>
      <c r="R84" s="25"/>
      <c r="S84" s="25"/>
    </row>
    <row r="85" spans="1:19" x14ac:dyDescent="0.2">
      <c r="A85" s="25"/>
      <c r="B85" s="25"/>
      <c r="C85" s="56" t="s">
        <v>242</v>
      </c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25"/>
      <c r="P85" s="29" t="s">
        <v>23</v>
      </c>
      <c r="Q85" s="25"/>
      <c r="R85" s="45" t="e">
        <f>R44*(1-0.8)</f>
        <v>#DIV/0!</v>
      </c>
      <c r="S85" s="25"/>
    </row>
    <row r="86" spans="1:19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6"/>
      <c r="Q86" s="25"/>
      <c r="R86" s="25"/>
      <c r="S86" s="25"/>
    </row>
    <row r="87" spans="1:19" x14ac:dyDescent="0.2">
      <c r="A87" s="25"/>
      <c r="B87" s="25"/>
      <c r="C87" s="25"/>
      <c r="D87" s="56" t="s">
        <v>244</v>
      </c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25"/>
      <c r="P87" s="29" t="s">
        <v>48</v>
      </c>
      <c r="Q87" s="25"/>
      <c r="R87" s="32" t="e">
        <f>R85/$R$36</f>
        <v>#DIV/0!</v>
      </c>
      <c r="S87" s="25"/>
    </row>
    <row r="88" spans="1:19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6"/>
      <c r="Q88" s="25"/>
      <c r="R88" s="25"/>
      <c r="S88" s="25"/>
    </row>
  </sheetData>
  <mergeCells count="43">
    <mergeCell ref="C26:N26"/>
    <mergeCell ref="B4:N4"/>
    <mergeCell ref="C6:N6"/>
    <mergeCell ref="D8:N8"/>
    <mergeCell ref="D10:N10"/>
    <mergeCell ref="D12:N12"/>
    <mergeCell ref="D14:N14"/>
    <mergeCell ref="B16:N16"/>
    <mergeCell ref="B18:N18"/>
    <mergeCell ref="C20:N20"/>
    <mergeCell ref="C22:N22"/>
    <mergeCell ref="C24:N24"/>
    <mergeCell ref="H50:N50"/>
    <mergeCell ref="C28:N28"/>
    <mergeCell ref="B30:N30"/>
    <mergeCell ref="B32:N32"/>
    <mergeCell ref="C34:N34"/>
    <mergeCell ref="C36:N36"/>
    <mergeCell ref="C38:N38"/>
    <mergeCell ref="D40:N40"/>
    <mergeCell ref="E42:N42"/>
    <mergeCell ref="F44:N44"/>
    <mergeCell ref="G46:N46"/>
    <mergeCell ref="H48:N48"/>
    <mergeCell ref="I64:N64"/>
    <mergeCell ref="B66:N66"/>
    <mergeCell ref="B67:N67"/>
    <mergeCell ref="B69:N69"/>
    <mergeCell ref="H52:N52"/>
    <mergeCell ref="H54:N54"/>
    <mergeCell ref="H56:N56"/>
    <mergeCell ref="H58:N58"/>
    <mergeCell ref="H60:N60"/>
    <mergeCell ref="I62:N62"/>
    <mergeCell ref="C75:N75"/>
    <mergeCell ref="D73:N73"/>
    <mergeCell ref="C71:N71"/>
    <mergeCell ref="D87:N87"/>
    <mergeCell ref="C85:N85"/>
    <mergeCell ref="D83:N83"/>
    <mergeCell ref="C81:N81"/>
    <mergeCell ref="B79:N79"/>
    <mergeCell ref="D77:N77"/>
  </mergeCells>
  <conditionalFormatting sqref="R8">
    <cfRule type="expression" dxfId="1" priority="2">
      <formula>$R$4="nein"</formula>
    </cfRule>
  </conditionalFormatting>
  <conditionalFormatting sqref="R10">
    <cfRule type="expression" dxfId="0" priority="1">
      <formula>$R$4="nein"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auswählen">
          <x14:formula1>
            <xm:f>'(Back-end Liste)'!$F$3:$F$4</xm:f>
          </x14:formula1>
          <xm:sqref>R4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63"/>
  <sheetViews>
    <sheetView workbookViewId="0"/>
  </sheetViews>
  <sheetFormatPr baseColWidth="10" defaultRowHeight="12.75" x14ac:dyDescent="0.2"/>
  <cols>
    <col min="1" max="1" width="9.375" style="7" bestFit="1" customWidth="1"/>
    <col min="2" max="2" width="112.375" style="2" bestFit="1" customWidth="1"/>
    <col min="3" max="3" width="121.625" style="2" bestFit="1" customWidth="1"/>
    <col min="4" max="4" width="15.125" style="2" bestFit="1" customWidth="1"/>
    <col min="5" max="5" width="15.25" style="2" bestFit="1" customWidth="1"/>
    <col min="6" max="6" width="16.625" style="2" bestFit="1" customWidth="1"/>
    <col min="7" max="16384" width="11" style="2"/>
  </cols>
  <sheetData>
    <row r="1" spans="1:6" ht="15" customHeight="1" x14ac:dyDescent="0.2">
      <c r="A1" s="7" t="s">
        <v>60</v>
      </c>
      <c r="B1" s="2" t="s">
        <v>61</v>
      </c>
      <c r="C1" s="7" t="s">
        <v>181</v>
      </c>
      <c r="D1" s="2" t="s">
        <v>39</v>
      </c>
      <c r="E1" s="2" t="s">
        <v>59</v>
      </c>
      <c r="F1" s="2" t="s">
        <v>185</v>
      </c>
    </row>
    <row r="2" spans="1:6" ht="15" customHeight="1" x14ac:dyDescent="0.2">
      <c r="C2" s="7"/>
    </row>
    <row r="3" spans="1:6" x14ac:dyDescent="0.2">
      <c r="A3" s="7" t="s">
        <v>154</v>
      </c>
      <c r="B3" s="2" t="s">
        <v>106</v>
      </c>
      <c r="C3" s="2" t="str">
        <f t="shared" ref="C3:C34" si="0">CONCATENATE(A3," ",B3)</f>
        <v>05.10 Steinkohlenbergbau</v>
      </c>
      <c r="D3" s="2">
        <v>0.01</v>
      </c>
      <c r="E3" s="6">
        <v>0.65</v>
      </c>
      <c r="F3" s="2" t="s">
        <v>186</v>
      </c>
    </row>
    <row r="4" spans="1:6" x14ac:dyDescent="0.2">
      <c r="A4" s="7" t="s">
        <v>147</v>
      </c>
      <c r="B4" s="2" t="s">
        <v>91</v>
      </c>
      <c r="C4" s="2" t="str">
        <f t="shared" si="0"/>
        <v>06.10 Gewinnung von Erdöl</v>
      </c>
      <c r="D4" s="2">
        <v>0.39</v>
      </c>
      <c r="E4" s="6">
        <v>0.65</v>
      </c>
      <c r="F4" s="2" t="s">
        <v>187</v>
      </c>
    </row>
    <row r="5" spans="1:6" x14ac:dyDescent="0.2">
      <c r="A5" s="7" t="s">
        <v>136</v>
      </c>
      <c r="B5" s="2" t="s">
        <v>70</v>
      </c>
      <c r="C5" s="2" t="str">
        <f t="shared" si="0"/>
        <v>07.10 Eisenerzbergbau</v>
      </c>
      <c r="D5" s="2">
        <v>2.73</v>
      </c>
      <c r="E5" s="6">
        <v>0.95</v>
      </c>
    </row>
    <row r="6" spans="1:6" x14ac:dyDescent="0.2">
      <c r="A6" s="7" t="s">
        <v>180</v>
      </c>
      <c r="B6" s="2" t="s">
        <v>179</v>
      </c>
      <c r="C6" s="2" t="str">
        <f t="shared" si="0"/>
        <v>08.12.21 Kaolin und anderer kaolinhaltiger Ton und Lehm, roh oder gebrannt</v>
      </c>
      <c r="D6" s="2">
        <v>0.03</v>
      </c>
      <c r="E6" s="6">
        <v>0.65</v>
      </c>
    </row>
    <row r="7" spans="1:6" x14ac:dyDescent="0.2">
      <c r="A7" s="7" t="s">
        <v>150</v>
      </c>
      <c r="B7" s="2" t="s">
        <v>99</v>
      </c>
      <c r="C7" s="2" t="str">
        <f t="shared" si="0"/>
        <v>08.91 Bergbau auf chemische und Düngemittelminerale</v>
      </c>
      <c r="D7" s="2">
        <v>0.16</v>
      </c>
      <c r="E7" s="6">
        <v>0.65</v>
      </c>
    </row>
    <row r="8" spans="1:6" x14ac:dyDescent="0.2">
      <c r="A8" s="7" t="s">
        <v>145</v>
      </c>
      <c r="B8" s="2" t="s">
        <v>85</v>
      </c>
      <c r="C8" s="2" t="str">
        <f t="shared" si="0"/>
        <v>08.93 Gewinnung von Salz</v>
      </c>
      <c r="D8" s="2">
        <v>0.57999999999999996</v>
      </c>
      <c r="E8" s="6">
        <v>0.65</v>
      </c>
    </row>
    <row r="9" spans="1:6" x14ac:dyDescent="0.2">
      <c r="A9" s="7" t="s">
        <v>137</v>
      </c>
      <c r="B9" s="2" t="s">
        <v>182</v>
      </c>
      <c r="C9" s="2" t="str">
        <f t="shared" si="0"/>
        <v>08.99 Gewinnung von Steinen und Erden a.n.g</v>
      </c>
      <c r="D9" s="2">
        <v>1.95</v>
      </c>
      <c r="E9" s="6">
        <v>0.9</v>
      </c>
    </row>
    <row r="10" spans="1:6" x14ac:dyDescent="0.2">
      <c r="A10" s="7" t="s">
        <v>155</v>
      </c>
      <c r="B10" s="2" t="s">
        <v>156</v>
      </c>
      <c r="C10" s="2" t="str">
        <f t="shared" si="0"/>
        <v>10.31.11.30 Verarbeitete Kartoffeln, ohne Essig oder Essigsäure zubereitet oder haltbar gemacht, gefroren (auch ganz oder teilweise in Öl gegart und dann gefroren)</v>
      </c>
      <c r="D10" s="2">
        <v>0.3</v>
      </c>
      <c r="E10" s="6">
        <v>0.65</v>
      </c>
    </row>
    <row r="11" spans="1:6" x14ac:dyDescent="0.2">
      <c r="A11" s="7" t="s">
        <v>157</v>
      </c>
      <c r="B11" s="2" t="s">
        <v>158</v>
      </c>
      <c r="C11" s="2" t="str">
        <f t="shared" si="0"/>
        <v>10.31.13.00 Mehl, Grieß, Flocken, Granulat und Pellets aus getrockneten Kartoffeln</v>
      </c>
      <c r="D11" s="2">
        <v>0.3</v>
      </c>
      <c r="E11" s="6">
        <v>0.65</v>
      </c>
    </row>
    <row r="12" spans="1:6" x14ac:dyDescent="0.2">
      <c r="A12" s="7" t="s">
        <v>169</v>
      </c>
      <c r="B12" s="2" t="s">
        <v>170</v>
      </c>
      <c r="C12" s="2" t="str">
        <f t="shared" si="0"/>
        <v>10.39.17.25 Tomatenmark, konzentriert</v>
      </c>
      <c r="D12" s="2">
        <v>0.1</v>
      </c>
      <c r="E12" s="6">
        <v>0.65</v>
      </c>
    </row>
    <row r="13" spans="1:6" x14ac:dyDescent="0.2">
      <c r="A13" s="7" t="s">
        <v>144</v>
      </c>
      <c r="B13" s="2" t="s">
        <v>84</v>
      </c>
      <c r="C13" s="2" t="str">
        <f t="shared" si="0"/>
        <v>10.41 Herstellung von Ölen und Fetten (ohne Margarine u. ä. Nahrungsfette)</v>
      </c>
      <c r="D13" s="2">
        <v>0.59</v>
      </c>
      <c r="E13" s="6">
        <v>0.65</v>
      </c>
    </row>
    <row r="14" spans="1:6" x14ac:dyDescent="0.2">
      <c r="A14" s="7" t="s">
        <v>159</v>
      </c>
      <c r="B14" s="2" t="s">
        <v>160</v>
      </c>
      <c r="C14" s="2" t="str">
        <f t="shared" si="0"/>
        <v>10.51.21 Magermilchpulver</v>
      </c>
      <c r="D14" s="2">
        <v>0.14000000000000001</v>
      </c>
      <c r="E14" s="6">
        <v>0.65</v>
      </c>
    </row>
    <row r="15" spans="1:6" x14ac:dyDescent="0.2">
      <c r="A15" s="7" t="s">
        <v>161</v>
      </c>
      <c r="B15" s="2" t="s">
        <v>162</v>
      </c>
      <c r="C15" s="2" t="str">
        <f t="shared" si="0"/>
        <v>10.51.22 Vollmilchpulver</v>
      </c>
      <c r="D15" s="2">
        <v>0.14000000000000001</v>
      </c>
      <c r="E15" s="6">
        <v>0.65</v>
      </c>
    </row>
    <row r="16" spans="1:6" x14ac:dyDescent="0.2">
      <c r="A16" s="7" t="s">
        <v>163</v>
      </c>
      <c r="B16" s="2" t="s">
        <v>164</v>
      </c>
      <c r="C16" s="2" t="str">
        <f t="shared" si="0"/>
        <v>10.51.53 Casein</v>
      </c>
      <c r="D16" s="2">
        <v>0.14000000000000001</v>
      </c>
      <c r="E16" s="6">
        <v>0.65</v>
      </c>
    </row>
    <row r="17" spans="1:5" x14ac:dyDescent="0.2">
      <c r="A17" s="7" t="s">
        <v>165</v>
      </c>
      <c r="B17" s="2" t="s">
        <v>166</v>
      </c>
      <c r="C17" s="2" t="str">
        <f t="shared" si="0"/>
        <v>10.51.54 Lactose und Lactosesirup</v>
      </c>
      <c r="D17" s="2">
        <v>0.14000000000000001</v>
      </c>
      <c r="E17" s="6">
        <v>0.65</v>
      </c>
    </row>
    <row r="18" spans="1:5" x14ac:dyDescent="0.2">
      <c r="A18" s="7" t="s">
        <v>167</v>
      </c>
      <c r="B18" s="2" t="s">
        <v>168</v>
      </c>
      <c r="C18" s="2" t="str">
        <f t="shared" si="0"/>
        <v>10.51.55.30 Molke, auch modifiziert, in Form von Pulver und Granulat oder in anderer fester Form; auch konzentriert oder gesüßt</v>
      </c>
      <c r="D18" s="2">
        <v>0.14000000000000001</v>
      </c>
      <c r="E18" s="6">
        <v>0.65</v>
      </c>
    </row>
    <row r="19" spans="1:5" x14ac:dyDescent="0.2">
      <c r="A19" s="7" t="s">
        <v>138</v>
      </c>
      <c r="B19" s="2" t="s">
        <v>73</v>
      </c>
      <c r="C19" s="2" t="str">
        <f t="shared" si="0"/>
        <v>10.62 Herstellung von Stärke und Stärkeerzeugnissen</v>
      </c>
      <c r="D19" s="2">
        <v>1.85</v>
      </c>
      <c r="E19" s="6">
        <v>0.9</v>
      </c>
    </row>
    <row r="20" spans="1:5" x14ac:dyDescent="0.2">
      <c r="A20" s="7" t="s">
        <v>135</v>
      </c>
      <c r="B20" s="2" t="s">
        <v>69</v>
      </c>
      <c r="C20" s="2" t="str">
        <f t="shared" si="0"/>
        <v>10.81 Herstellung von Zucker</v>
      </c>
      <c r="D20" s="2">
        <v>2.79</v>
      </c>
      <c r="E20" s="6">
        <v>0.95</v>
      </c>
    </row>
    <row r="21" spans="1:5" x14ac:dyDescent="0.2">
      <c r="A21" s="7" t="s">
        <v>171</v>
      </c>
      <c r="B21" s="2" t="s">
        <v>172</v>
      </c>
      <c r="C21" s="2" t="str">
        <f t="shared" si="0"/>
        <v>10.89.13.34 Backhefen</v>
      </c>
      <c r="D21" s="2">
        <v>0.04</v>
      </c>
      <c r="E21" s="6">
        <v>0.65</v>
      </c>
    </row>
    <row r="22" spans="1:5" x14ac:dyDescent="0.2">
      <c r="A22" s="7" t="s">
        <v>146</v>
      </c>
      <c r="B22" s="2" t="s">
        <v>86</v>
      </c>
      <c r="C22" s="2" t="str">
        <f t="shared" si="0"/>
        <v>11.06 Herstellung von Malz</v>
      </c>
      <c r="D22" s="2">
        <v>0.53</v>
      </c>
      <c r="E22" s="6">
        <v>0.65</v>
      </c>
    </row>
    <row r="23" spans="1:5" x14ac:dyDescent="0.2">
      <c r="A23" s="7" t="s">
        <v>153</v>
      </c>
      <c r="B23" s="2" t="s">
        <v>105</v>
      </c>
      <c r="C23" s="2" t="str">
        <f t="shared" si="0"/>
        <v>13.10 Spinnstoffaufbereitung und Spinnerei</v>
      </c>
      <c r="D23" s="2">
        <v>0.01</v>
      </c>
      <c r="E23" s="6">
        <v>0.65</v>
      </c>
    </row>
    <row r="24" spans="1:5" x14ac:dyDescent="0.2">
      <c r="A24" s="7" t="s">
        <v>151</v>
      </c>
      <c r="B24" s="2" t="s">
        <v>101</v>
      </c>
      <c r="C24" s="2" t="str">
        <f t="shared" si="0"/>
        <v>13.30 Veredlung von Textilien und Bekleidung</v>
      </c>
      <c r="D24" s="2">
        <v>0.13</v>
      </c>
      <c r="E24" s="6">
        <v>0.65</v>
      </c>
    </row>
    <row r="25" spans="1:5" x14ac:dyDescent="0.2">
      <c r="A25" s="7" t="s">
        <v>129</v>
      </c>
      <c r="B25" s="2" t="s">
        <v>102</v>
      </c>
      <c r="C25" s="2" t="str">
        <f t="shared" si="0"/>
        <v>13.95 Herstellung von Vliesstoff und Erzeugnissen daraus (ohne Bekleidung)</v>
      </c>
      <c r="D25" s="2">
        <v>0.06</v>
      </c>
      <c r="E25" s="6">
        <v>0.65</v>
      </c>
    </row>
    <row r="26" spans="1:5" x14ac:dyDescent="0.2">
      <c r="A26" s="7" t="s">
        <v>122</v>
      </c>
      <c r="B26" s="2" t="s">
        <v>90</v>
      </c>
      <c r="C26" s="2" t="str">
        <f t="shared" si="0"/>
        <v>16.21 Herstellung von Furnier-, Sperrholz-, Holzfaser-und Holzspanplatten</v>
      </c>
      <c r="D26" s="2">
        <v>0.41</v>
      </c>
      <c r="E26" s="6">
        <v>0.65</v>
      </c>
    </row>
    <row r="27" spans="1:5" x14ac:dyDescent="0.2">
      <c r="A27" s="7" t="s">
        <v>141</v>
      </c>
      <c r="B27" s="2" t="s">
        <v>80</v>
      </c>
      <c r="C27" s="2" t="str">
        <f t="shared" si="0"/>
        <v>17.11 Herstellung von Holz- und Zellstoff</v>
      </c>
      <c r="D27" s="2">
        <v>0.97</v>
      </c>
      <c r="E27" s="6">
        <v>0.75</v>
      </c>
    </row>
    <row r="28" spans="1:5" x14ac:dyDescent="0.2">
      <c r="A28" s="7" t="s">
        <v>140</v>
      </c>
      <c r="B28" s="2" t="s">
        <v>78</v>
      </c>
      <c r="C28" s="2" t="str">
        <f t="shared" si="0"/>
        <v>17.12 Herstellung von Papier, Karton und Pappe</v>
      </c>
      <c r="D28" s="2">
        <v>1.53</v>
      </c>
      <c r="E28" s="6">
        <v>0.85</v>
      </c>
    </row>
    <row r="29" spans="1:5" x14ac:dyDescent="0.2">
      <c r="A29" s="7" t="s">
        <v>131</v>
      </c>
      <c r="B29" s="2" t="s">
        <v>64</v>
      </c>
      <c r="C29" s="2" t="str">
        <f t="shared" si="0"/>
        <v>19.10 Kokerei</v>
      </c>
      <c r="D29" s="2">
        <v>18.399999999999999</v>
      </c>
      <c r="E29" s="6">
        <v>0.95</v>
      </c>
    </row>
    <row r="30" spans="1:5" x14ac:dyDescent="0.2">
      <c r="A30" s="7" t="s">
        <v>132</v>
      </c>
      <c r="B30" s="2" t="s">
        <v>65</v>
      </c>
      <c r="C30" s="2" t="str">
        <f t="shared" si="0"/>
        <v>19.20 Mineralölverarbeitung</v>
      </c>
      <c r="D30" s="2">
        <v>11.44</v>
      </c>
      <c r="E30" s="6">
        <v>0.95</v>
      </c>
    </row>
    <row r="31" spans="1:5" x14ac:dyDescent="0.2">
      <c r="A31" s="7" t="s">
        <v>139</v>
      </c>
      <c r="B31" s="2" t="s">
        <v>75</v>
      </c>
      <c r="C31" s="2" t="str">
        <f t="shared" si="0"/>
        <v>20.11 Herstellung von Industriegasen</v>
      </c>
      <c r="D31" s="2">
        <v>1.73</v>
      </c>
      <c r="E31" s="6">
        <v>0.85</v>
      </c>
    </row>
    <row r="32" spans="1:5" x14ac:dyDescent="0.2">
      <c r="A32" s="7" t="s">
        <v>143</v>
      </c>
      <c r="B32" s="2" t="s">
        <v>83</v>
      </c>
      <c r="C32" s="2" t="str">
        <f t="shared" si="0"/>
        <v>20.12 Herstellung von Farbstoffen und Pigmenten</v>
      </c>
      <c r="D32" s="2">
        <v>0.62</v>
      </c>
      <c r="E32" s="6">
        <v>0.7</v>
      </c>
    </row>
    <row r="33" spans="1:5" x14ac:dyDescent="0.2">
      <c r="A33" s="7" t="s">
        <v>114</v>
      </c>
      <c r="B33" s="2" t="s">
        <v>76</v>
      </c>
      <c r="C33" s="2" t="str">
        <f t="shared" si="0"/>
        <v>20.13 Herstellung von sonstigen anorganischen Grundstoffen und Chemikalien</v>
      </c>
      <c r="D33" s="2">
        <v>1.68</v>
      </c>
      <c r="E33" s="6">
        <v>0.85</v>
      </c>
    </row>
    <row r="34" spans="1:5" x14ac:dyDescent="0.2">
      <c r="A34" s="7" t="s">
        <v>113</v>
      </c>
      <c r="B34" s="2" t="s">
        <v>74</v>
      </c>
      <c r="C34" s="2" t="str">
        <f t="shared" si="0"/>
        <v>20.14 Herstellung von sonstigen organischen Grundstoffen und Chemikalien</v>
      </c>
      <c r="D34" s="2">
        <v>1.76</v>
      </c>
      <c r="E34" s="6">
        <v>0.85</v>
      </c>
    </row>
    <row r="35" spans="1:5" x14ac:dyDescent="0.2">
      <c r="A35" s="7" t="s">
        <v>109</v>
      </c>
      <c r="B35" s="2" t="s">
        <v>66</v>
      </c>
      <c r="C35" s="2" t="str">
        <f t="shared" ref="C35:C63" si="1">CONCATENATE(A35," ",B35)</f>
        <v>20.15 Herstellung von Düngemitteln und Stickstoffverbindungen</v>
      </c>
      <c r="D35" s="2">
        <v>7.08</v>
      </c>
      <c r="E35" s="6">
        <v>0.95</v>
      </c>
    </row>
    <row r="36" spans="1:5" x14ac:dyDescent="0.2">
      <c r="A36" s="7" t="s">
        <v>127</v>
      </c>
      <c r="B36" s="2" t="s">
        <v>98</v>
      </c>
      <c r="C36" s="2" t="str">
        <f t="shared" si="1"/>
        <v>20.16 Herstellung von Kunststoffen in Primärformen</v>
      </c>
      <c r="D36" s="2">
        <v>0.18</v>
      </c>
      <c r="E36" s="6">
        <v>0.65</v>
      </c>
    </row>
    <row r="37" spans="1:5" x14ac:dyDescent="0.2">
      <c r="A37" s="7" t="s">
        <v>118</v>
      </c>
      <c r="B37" s="2" t="s">
        <v>87</v>
      </c>
      <c r="C37" s="2" t="str">
        <f t="shared" si="1"/>
        <v>20.17 Herstellung von synthetischem Kautschuk in Primärformen</v>
      </c>
      <c r="D37" s="2">
        <v>0.49</v>
      </c>
      <c r="E37" s="6">
        <v>0.65</v>
      </c>
    </row>
    <row r="38" spans="1:5" x14ac:dyDescent="0.2">
      <c r="A38" s="7" t="s">
        <v>173</v>
      </c>
      <c r="B38" s="2" t="s">
        <v>174</v>
      </c>
      <c r="C38" s="2" t="str">
        <f t="shared" si="1"/>
        <v>20.30.21.50 Schmelzglasuren und andere verglasbare Massen, Engoben und ähnliche Zubereitungen für die Keramik-, Emaillier- oder Glasindustrie</v>
      </c>
      <c r="D38" s="2">
        <v>0.04</v>
      </c>
      <c r="E38" s="6">
        <v>0.65</v>
      </c>
    </row>
    <row r="39" spans="1:5" x14ac:dyDescent="0.2">
      <c r="A39" s="7" t="s">
        <v>175</v>
      </c>
      <c r="B39" s="2" t="s">
        <v>176</v>
      </c>
      <c r="C39" s="2" t="str">
        <f t="shared" si="1"/>
        <v>20.30.21.70 Flüssige Glanzmittel und ähnliche Zubereitungen; Glasfritte und anderes Glas in Form von Pulver, Granalien, Schuppen oder Flocken</v>
      </c>
      <c r="D39" s="2">
        <v>0.04</v>
      </c>
      <c r="E39" s="6">
        <v>0.65</v>
      </c>
    </row>
    <row r="40" spans="1:5" x14ac:dyDescent="0.2">
      <c r="A40" s="7" t="s">
        <v>148</v>
      </c>
      <c r="B40" s="2" t="s">
        <v>93</v>
      </c>
      <c r="C40" s="2" t="str">
        <f t="shared" si="1"/>
        <v>20.60 Herstellung von Chemiefasern</v>
      </c>
      <c r="D40" s="2">
        <v>0.3</v>
      </c>
      <c r="E40" s="6">
        <v>0.65</v>
      </c>
    </row>
    <row r="41" spans="1:5" x14ac:dyDescent="0.2">
      <c r="A41" s="7" t="s">
        <v>152</v>
      </c>
      <c r="B41" s="2" t="s">
        <v>103</v>
      </c>
      <c r="C41" s="2" t="str">
        <f t="shared" si="1"/>
        <v>21.10 Herstellung von pharmazeutischen Grundstoffen</v>
      </c>
      <c r="D41" s="2">
        <v>0.05</v>
      </c>
      <c r="E41" s="6">
        <v>0.65</v>
      </c>
    </row>
    <row r="42" spans="1:5" x14ac:dyDescent="0.2">
      <c r="A42" s="7" t="s">
        <v>134</v>
      </c>
      <c r="B42" s="2" t="s">
        <v>68</v>
      </c>
      <c r="C42" s="2" t="str">
        <f t="shared" si="1"/>
        <v>23.11 Herstellung von Flachglas</v>
      </c>
      <c r="D42" s="2">
        <v>5.46</v>
      </c>
      <c r="E42" s="6">
        <v>0.95</v>
      </c>
    </row>
    <row r="43" spans="1:5" x14ac:dyDescent="0.2">
      <c r="A43" s="7" t="s">
        <v>112</v>
      </c>
      <c r="B43" s="2" t="s">
        <v>72</v>
      </c>
      <c r="C43" s="2" t="str">
        <f t="shared" si="1"/>
        <v>23.13 Herstellung von Hohlglas</v>
      </c>
      <c r="D43" s="2">
        <v>1.96</v>
      </c>
      <c r="E43" s="6">
        <v>0.9</v>
      </c>
    </row>
    <row r="44" spans="1:5" x14ac:dyDescent="0.2">
      <c r="A44" s="7" t="s">
        <v>117</v>
      </c>
      <c r="B44" s="2" t="s">
        <v>81</v>
      </c>
      <c r="C44" s="2" t="str">
        <f t="shared" si="1"/>
        <v>23.14 Herstellung von Glasfasern und Waren daraus</v>
      </c>
      <c r="D44" s="2">
        <v>0.74</v>
      </c>
      <c r="E44" s="6">
        <v>0.7</v>
      </c>
    </row>
    <row r="45" spans="1:5" x14ac:dyDescent="0.2">
      <c r="A45" s="7" t="s">
        <v>125</v>
      </c>
      <c r="B45" s="2" t="s">
        <v>95</v>
      </c>
      <c r="C45" s="2" t="str">
        <f t="shared" si="1"/>
        <v>23.19 Herstellung, Veredlung und Bearbeitung von sonstigem Glas einschließlich technischen Glaswaren</v>
      </c>
      <c r="D45" s="2">
        <v>0.27</v>
      </c>
      <c r="E45" s="6">
        <v>0.65</v>
      </c>
    </row>
    <row r="46" spans="1:5" x14ac:dyDescent="0.2">
      <c r="A46" s="7" t="s">
        <v>142</v>
      </c>
      <c r="B46" s="2" t="s">
        <v>82</v>
      </c>
      <c r="C46" s="2" t="str">
        <f t="shared" si="1"/>
        <v>23.20 Herstellung von feuerfesten keramischen Werkstoffen und Waren</v>
      </c>
      <c r="D46" s="2">
        <v>0.7</v>
      </c>
      <c r="E46" s="6">
        <v>0.7</v>
      </c>
    </row>
    <row r="47" spans="1:5" x14ac:dyDescent="0.2">
      <c r="A47" s="7" t="s">
        <v>111</v>
      </c>
      <c r="B47" s="2" t="s">
        <v>184</v>
      </c>
      <c r="C47" s="2" t="str">
        <f t="shared" si="1"/>
        <v>23.31 Herstellung von keramischen Wand- und Bodenfliesen und -platten</v>
      </c>
      <c r="D47" s="2">
        <v>2</v>
      </c>
      <c r="E47" s="6">
        <v>0.9</v>
      </c>
    </row>
    <row r="48" spans="1:5" x14ac:dyDescent="0.2">
      <c r="A48" s="7" t="s">
        <v>110</v>
      </c>
      <c r="B48" s="2" t="s">
        <v>71</v>
      </c>
      <c r="C48" s="2" t="str">
        <f t="shared" si="1"/>
        <v>23.32 Herstellung von Ziegeln und sonstiger Baukeramik</v>
      </c>
      <c r="D48" s="2">
        <v>2.58</v>
      </c>
      <c r="E48" s="6">
        <v>0.95</v>
      </c>
    </row>
    <row r="49" spans="1:5" x14ac:dyDescent="0.2">
      <c r="A49" s="7" t="s">
        <v>128</v>
      </c>
      <c r="B49" s="2" t="s">
        <v>100</v>
      </c>
      <c r="C49" s="2" t="str">
        <f t="shared" si="1"/>
        <v>23.41 Herstellung von keramischen Haushaltswaren und Ziergegenständen</v>
      </c>
      <c r="D49" s="2">
        <v>0.13</v>
      </c>
      <c r="E49" s="6">
        <v>0.65</v>
      </c>
    </row>
    <row r="50" spans="1:5" x14ac:dyDescent="0.2">
      <c r="A50" s="7" t="s">
        <v>126</v>
      </c>
      <c r="B50" s="2" t="s">
        <v>96</v>
      </c>
      <c r="C50" s="2" t="str">
        <f t="shared" si="1"/>
        <v>23.42 Herstellung von Sanitärkeramik</v>
      </c>
      <c r="D50" s="2">
        <v>0.27</v>
      </c>
      <c r="E50" s="6">
        <v>0.65</v>
      </c>
    </row>
    <row r="51" spans="1:5" x14ac:dyDescent="0.2">
      <c r="A51" s="7" t="s">
        <v>107</v>
      </c>
      <c r="B51" s="2" t="s">
        <v>62</v>
      </c>
      <c r="C51" s="2" t="str">
        <f t="shared" si="1"/>
        <v>23.51 Herstellung von Zement</v>
      </c>
      <c r="D51" s="2">
        <v>22.89</v>
      </c>
      <c r="E51" s="6">
        <v>0.95</v>
      </c>
    </row>
    <row r="52" spans="1:5" x14ac:dyDescent="0.2">
      <c r="A52" s="7" t="s">
        <v>108</v>
      </c>
      <c r="B52" s="2" t="s">
        <v>63</v>
      </c>
      <c r="C52" s="2" t="str">
        <f t="shared" si="1"/>
        <v>23.52 Herstellung von Kalk und gebranntem Gips</v>
      </c>
      <c r="D52" s="2">
        <v>20.25</v>
      </c>
      <c r="E52" s="6">
        <v>0.95</v>
      </c>
    </row>
    <row r="53" spans="1:5" x14ac:dyDescent="0.2">
      <c r="A53" s="7" t="s">
        <v>121</v>
      </c>
      <c r="B53" s="2" t="s">
        <v>183</v>
      </c>
      <c r="C53" s="2" t="str">
        <f t="shared" si="1"/>
        <v>23.99 Herstellung von sonstigen Erzeugnissen aus nichtmetallischen Mineralien a.n.g.</v>
      </c>
      <c r="D53" s="2">
        <v>0.46</v>
      </c>
      <c r="E53" s="6">
        <v>0.65</v>
      </c>
    </row>
    <row r="54" spans="1:5" x14ac:dyDescent="0.2">
      <c r="A54" s="7" t="s">
        <v>133</v>
      </c>
      <c r="B54" s="2" t="s">
        <v>67</v>
      </c>
      <c r="C54" s="2" t="str">
        <f t="shared" si="1"/>
        <v>24.10 Erzeugung von Roheisen, Stahl und Ferrolegierungen</v>
      </c>
      <c r="D54" s="2">
        <v>6.86</v>
      </c>
      <c r="E54" s="6">
        <v>0.95</v>
      </c>
    </row>
    <row r="55" spans="1:5" x14ac:dyDescent="0.2">
      <c r="A55" s="7" t="s">
        <v>149</v>
      </c>
      <c r="B55" s="2" t="s">
        <v>97</v>
      </c>
      <c r="C55" s="2" t="str">
        <f t="shared" si="1"/>
        <v xml:space="preserve">24.20 Herstellung von Stahlrohren, Rohrform-, Rohrverschluss-und Rohrverbindungsstücken aus Stahl </v>
      </c>
      <c r="D55" s="2">
        <v>0.19</v>
      </c>
      <c r="E55" s="6">
        <v>0.65</v>
      </c>
    </row>
    <row r="56" spans="1:5" x14ac:dyDescent="0.2">
      <c r="A56" s="7" t="s">
        <v>123</v>
      </c>
      <c r="B56" s="2" t="s">
        <v>92</v>
      </c>
      <c r="C56" s="2" t="str">
        <f t="shared" si="1"/>
        <v>24.31 Herstellung von Blankstahl</v>
      </c>
      <c r="D56" s="2">
        <v>0.34</v>
      </c>
      <c r="E56" s="6">
        <v>0.65</v>
      </c>
    </row>
    <row r="57" spans="1:5" x14ac:dyDescent="0.2">
      <c r="A57" s="7" t="s">
        <v>115</v>
      </c>
      <c r="B57" s="2" t="s">
        <v>77</v>
      </c>
      <c r="C57" s="2" t="str">
        <f t="shared" si="1"/>
        <v>24.42 Erzeugung und erste Bearbeitung von Aluminium</v>
      </c>
      <c r="D57" s="2">
        <v>1.62</v>
      </c>
      <c r="E57" s="6">
        <v>0.85</v>
      </c>
    </row>
    <row r="58" spans="1:5" x14ac:dyDescent="0.2">
      <c r="A58" s="7" t="s">
        <v>116</v>
      </c>
      <c r="B58" s="2" t="s">
        <v>79</v>
      </c>
      <c r="C58" s="2" t="str">
        <f t="shared" si="1"/>
        <v>24.43 Erzeugung und erste Bearbeitung von Blei, Zink und Zinn</v>
      </c>
      <c r="D58" s="2">
        <v>1.34</v>
      </c>
      <c r="E58" s="6">
        <v>0.8</v>
      </c>
    </row>
    <row r="59" spans="1:5" x14ac:dyDescent="0.2">
      <c r="A59" s="7" t="s">
        <v>119</v>
      </c>
      <c r="B59" s="2" t="s">
        <v>88</v>
      </c>
      <c r="C59" s="2" t="str">
        <f t="shared" si="1"/>
        <v>24.44 Erzeugung und erste Bearbeitung von Kupfer</v>
      </c>
      <c r="D59" s="2">
        <v>0.49</v>
      </c>
      <c r="E59" s="6">
        <v>0.65</v>
      </c>
    </row>
    <row r="60" spans="1:5" x14ac:dyDescent="0.2">
      <c r="A60" s="7" t="s">
        <v>130</v>
      </c>
      <c r="B60" s="2" t="s">
        <v>104</v>
      </c>
      <c r="C60" s="2" t="str">
        <f t="shared" si="1"/>
        <v>24.45 Erzeugung und erste Bearbeitung von sonstigen NE-Metallen</v>
      </c>
      <c r="D60" s="2">
        <v>0.05</v>
      </c>
      <c r="E60" s="6">
        <v>0.65</v>
      </c>
    </row>
    <row r="61" spans="1:5" x14ac:dyDescent="0.2">
      <c r="A61" s="7" t="s">
        <v>124</v>
      </c>
      <c r="B61" s="2" t="s">
        <v>94</v>
      </c>
      <c r="C61" s="2" t="str">
        <f t="shared" si="1"/>
        <v>24.46 Aufbereitung von Kernbrennstoffen</v>
      </c>
      <c r="D61" s="2">
        <v>0.28999999999999998</v>
      </c>
      <c r="E61" s="6">
        <v>0.65</v>
      </c>
    </row>
    <row r="62" spans="1:5" x14ac:dyDescent="0.2">
      <c r="A62" s="7" t="s">
        <v>120</v>
      </c>
      <c r="B62" s="2" t="s">
        <v>89</v>
      </c>
      <c r="C62" s="2" t="str">
        <f t="shared" si="1"/>
        <v>24.51 Eisengießereien</v>
      </c>
      <c r="D62" s="2">
        <v>0.47</v>
      </c>
      <c r="E62" s="6">
        <v>0.65</v>
      </c>
    </row>
    <row r="63" spans="1:5" x14ac:dyDescent="0.2">
      <c r="A63" s="7" t="s">
        <v>177</v>
      </c>
      <c r="B63" s="2" t="s">
        <v>178</v>
      </c>
      <c r="C63" s="2" t="str">
        <f t="shared" si="1"/>
        <v>25.50.11.34 Eisenhaltige Freiformschmiedestücke für Maschinenwellen, Kurbelwellen, Nockenwellen und Kurbeln</v>
      </c>
      <c r="D63" s="2">
        <v>0.04</v>
      </c>
      <c r="E63" s="6">
        <v>0.65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Anleitung</vt:lpstr>
      <vt:lpstr>Brennstoffeinsatz Unternehmen</vt:lpstr>
      <vt:lpstr>Emissionen Unternehmen (§7.3)</vt:lpstr>
      <vt:lpstr>Emissionen Unternehmen (§ 9.2)</vt:lpstr>
      <vt:lpstr>Brennstoffeinsatz Sektor</vt:lpstr>
      <vt:lpstr>Emissionen Sektor</vt:lpstr>
      <vt:lpstr>Sektorprüfung</vt:lpstr>
      <vt:lpstr>Unternehmensprüfung</vt:lpstr>
      <vt:lpstr>(Back-end Liste)</vt:lpstr>
    </vt:vector>
  </TitlesOfParts>
  <Company>schiecke.biz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Romeike, Jens</dc:creator>
  <cp:lastModifiedBy>Romeike, Jens</cp:lastModifiedBy>
  <dcterms:created xsi:type="dcterms:W3CDTF">2013-06-14T05:50:00Z</dcterms:created>
  <dcterms:modified xsi:type="dcterms:W3CDTF">2021-02-24T13:29:34Z</dcterms:modified>
</cp:coreProperties>
</file>